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helali\Desktop\"/>
    </mc:Choice>
  </mc:AlternateContent>
  <xr:revisionPtr revIDLastSave="0" documentId="13_ncr:1_{1B353454-BABA-454A-8EF0-C31D545BBC31}" xr6:coauthVersionLast="47" xr6:coauthVersionMax="47" xr10:uidLastSave="{00000000-0000-0000-0000-000000000000}"/>
  <bookViews>
    <workbookView xWindow="-120" yWindow="-120" windowWidth="24240" windowHeight="13140" tabRatio="923" xr2:uid="{00000000-000D-0000-FFFF-FFFF00000000}"/>
  </bookViews>
  <sheets>
    <sheet name="0 " sheetId="22" r:id="rId1"/>
    <sheet name="صورت وضعیت" sheetId="1" state="hidden" r:id="rId2"/>
    <sheet name="سهام" sheetId="2" r:id="rId3"/>
    <sheet name="واحدهای صندوق" sheetId="4" r:id="rId4"/>
    <sheet name="اوراق مشتقه" sheetId="3" state="hidden" r:id="rId5"/>
    <sheet name="اوراق" sheetId="5" r:id="rId6"/>
    <sheet name="تعدیل قیمت" sheetId="6" state="hidden" r:id="rId7"/>
    <sheet name="سپرده (2)" sheetId="23" state="hidden" r:id="rId8"/>
    <sheet name="سپرده" sheetId="7" r:id="rId9"/>
    <sheet name="درآمد" sheetId="8" r:id="rId10"/>
    <sheet name="درآمد سرمایه گذاری در سهام" sheetId="9" r:id="rId11"/>
    <sheet name="درآمد سرمایه گذاری در صندوق" sheetId="10" r:id="rId12"/>
    <sheet name="درآمد سرمایه گذاری در اوراق به" sheetId="11" r:id="rId13"/>
    <sheet name="مبالغ تخصیصی اوراق" sheetId="24" r:id="rId14"/>
    <sheet name="2مبالغ تخصیصی اوراق" sheetId="12" state="hidden" r:id="rId15"/>
    <sheet name="درآمد سپرده بانکی (2)" sheetId="26" state="hidden" r:id="rId16"/>
    <sheet name="درآمد سپرده بانکی" sheetId="13" r:id="rId17"/>
    <sheet name="سایر درآمدها" sheetId="14" r:id="rId18"/>
    <sheet name="درآمد سود سهام" sheetId="15" r:id="rId19"/>
    <sheet name="درآمد سود صندوق" sheetId="16" state="hidden" r:id="rId20"/>
    <sheet name="سود اوراق بهادار" sheetId="17" r:id="rId21"/>
    <sheet name="سود سپرده بانکی (2)" sheetId="25" state="hidden" r:id="rId22"/>
    <sheet name="سود سپرده بانکی" sheetId="18" r:id="rId23"/>
    <sheet name="درآمد اعمال اختیار" sheetId="20" state="hidden" r:id="rId24"/>
    <sheet name="درآمد ناشی از فروش" sheetId="19" r:id="rId25"/>
    <sheet name="درآمد ناشی از تغییر قیمت اوراق" sheetId="21" r:id="rId26"/>
  </sheets>
  <definedNames>
    <definedName name="_xlnm._FilterDatabase" localSheetId="15" hidden="1">'درآمد سپرده بانکی (2)'!$A$8:$X$118</definedName>
    <definedName name="_xlnm._FilterDatabase" localSheetId="7" hidden="1">'سپرده (2)'!$A$8:$N$62</definedName>
    <definedName name="_xlnm._FilterDatabase" localSheetId="21" hidden="1">'سود سپرده بانکی (2)'!$A$8:$P$118</definedName>
    <definedName name="_xlnm.Print_Area" localSheetId="0">'0 '!$A$1:$E$22</definedName>
    <definedName name="_xlnm.Print_Area" localSheetId="14">'2مبالغ تخصیصی اوراق'!$A$1:$R$26</definedName>
    <definedName name="_xlnm.Print_Area" localSheetId="5">اوراق!$A$1:$AE$17</definedName>
    <definedName name="_xlnm.Print_Area" localSheetId="4">'اوراق مشتقه'!$A$1:$AX$22</definedName>
    <definedName name="_xlnm.Print_Area" localSheetId="6">'تعدیل قیمت'!$A$1:$N$8</definedName>
    <definedName name="_xlnm.Print_Area" localSheetId="9">درآمد!$A$1:$K$13</definedName>
    <definedName name="_xlnm.Print_Area" localSheetId="23">'درآمد اعمال اختیار'!$A$1:$Z$10</definedName>
    <definedName name="_xlnm.Print_Area" localSheetId="16">'درآمد سپرده بانکی'!$A$1:$K$11</definedName>
    <definedName name="_xlnm.Print_Area" localSheetId="15">'درآمد سپرده بانکی (2)'!$A$1:$K$118</definedName>
    <definedName name="_xlnm.Print_Area" localSheetId="12">'درآمد سرمایه گذاری در اوراق به'!$A$1:$S$20</definedName>
    <definedName name="_xlnm.Print_Area" localSheetId="10">'درآمد سرمایه گذاری در سهام'!$A$1:$X$25</definedName>
    <definedName name="_xlnm.Print_Area" localSheetId="11">'درآمد سرمایه گذاری در صندوق'!$A$1:$X$25</definedName>
    <definedName name="_xlnm.Print_Area" localSheetId="18">'درآمد سود سهام'!$A$1:$T$11</definedName>
    <definedName name="_xlnm.Print_Area" localSheetId="19">'درآمد سود صندوق'!$A$1:$L$7</definedName>
    <definedName name="_xlnm.Print_Area" localSheetId="25">'درآمد ناشی از تغییر قیمت اوراق'!$A$1:$Q$33</definedName>
    <definedName name="_xlnm.Print_Area" localSheetId="24">'درآمد ناشی از فروش'!$A$1:$S$35</definedName>
    <definedName name="_xlnm.Print_Area" localSheetId="17">'سایر درآمدها'!$A$1:$G$11</definedName>
    <definedName name="_xlnm.Print_Area" localSheetId="8">سپرده!$A$1:$M$12</definedName>
    <definedName name="_xlnm.Print_Area" localSheetId="7">'سپرده (2)'!$A$1:$M$62</definedName>
    <definedName name="_xlnm.Print_Area" localSheetId="2">سهام!$A$1:$AB$18</definedName>
    <definedName name="_xlnm.Print_Area" localSheetId="20">'سود اوراق بهادار'!$A$1:$P$15</definedName>
    <definedName name="_xlnm.Print_Area" localSheetId="22">'سود سپرده بانکی'!$A$1:$N$17</definedName>
    <definedName name="_xlnm.Print_Area" localSheetId="21">'سود سپرده بانکی (2)'!$A$1:$N$118</definedName>
    <definedName name="_xlnm.Print_Area" localSheetId="1">'صورت وضعیت'!$A$1:$C$6</definedName>
    <definedName name="_xlnm.Print_Area" localSheetId="13">'مبالغ تخصیصی اوراق'!$A$1:$P$13</definedName>
    <definedName name="_xlnm.Print_Area" localSheetId="3">'واحدهای صندوق'!$A$1:$AB$22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4" i="2" l="1"/>
  <c r="M25" i="2"/>
  <c r="I48" i="19"/>
  <c r="I43" i="19"/>
  <c r="I51" i="19" s="1"/>
  <c r="Q9" i="19"/>
  <c r="Q8" i="19"/>
  <c r="Q35" i="19"/>
  <c r="D13" i="11"/>
  <c r="U32" i="21"/>
  <c r="F9" i="9"/>
  <c r="F20" i="10"/>
  <c r="P20" i="10" s="1"/>
  <c r="U17" i="21"/>
  <c r="E24" i="21"/>
  <c r="O24" i="21" s="1"/>
  <c r="O9" i="19"/>
  <c r="K9" i="19"/>
  <c r="M9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8" i="19"/>
  <c r="M9" i="18"/>
  <c r="M10" i="18"/>
  <c r="M11" i="18"/>
  <c r="M12" i="18"/>
  <c r="M13" i="18"/>
  <c r="M14" i="18"/>
  <c r="M15" i="18"/>
  <c r="M16" i="18"/>
  <c r="M8" i="18"/>
  <c r="G12" i="18"/>
  <c r="G9" i="18"/>
  <c r="G10" i="18"/>
  <c r="G11" i="18"/>
  <c r="G13" i="18"/>
  <c r="G14" i="18"/>
  <c r="G15" i="18"/>
  <c r="G16" i="18"/>
  <c r="G8" i="18"/>
  <c r="E23" i="17"/>
  <c r="K23" i="17"/>
  <c r="S9" i="15"/>
  <c r="S10" i="15"/>
  <c r="S8" i="15"/>
  <c r="M9" i="15"/>
  <c r="M10" i="15"/>
  <c r="M8" i="15"/>
  <c r="R18" i="13"/>
  <c r="F11" i="14"/>
  <c r="D11" i="14"/>
  <c r="J10" i="7"/>
  <c r="J9" i="7"/>
  <c r="Y18" i="2" l="1"/>
  <c r="AA11" i="2"/>
  <c r="J10" i="9"/>
  <c r="J19" i="9" l="1"/>
  <c r="J9" i="9"/>
  <c r="Q25" i="9"/>
  <c r="AA17" i="2"/>
  <c r="O18" i="2" l="1"/>
  <c r="G18" i="2"/>
  <c r="F11" i="8"/>
  <c r="O17" i="13"/>
  <c r="R17" i="13" s="1"/>
  <c r="J9" i="13" s="1"/>
  <c r="O15" i="13"/>
  <c r="O11" i="13"/>
  <c r="R11" i="13" s="1"/>
  <c r="R12" i="13" s="1"/>
  <c r="J8" i="13" s="1"/>
  <c r="O9" i="13"/>
  <c r="J10" i="13" l="1"/>
  <c r="O12" i="13"/>
  <c r="F8" i="13" s="1"/>
  <c r="H118" i="26"/>
  <c r="H10" i="13"/>
  <c r="D10" i="13"/>
  <c r="F118" i="26"/>
  <c r="D118" i="26"/>
  <c r="O18" i="13"/>
  <c r="F9" i="13" s="1"/>
  <c r="F10" i="13" s="1"/>
  <c r="T15" i="13"/>
  <c r="E17" i="18" l="1"/>
  <c r="G17" i="18"/>
  <c r="I17" i="18"/>
  <c r="K17" i="18"/>
  <c r="M17" i="18"/>
  <c r="C17" i="18"/>
  <c r="N119" i="25"/>
  <c r="Q10" i="21" l="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9" i="21"/>
  <c r="Q8" i="21"/>
  <c r="O33" i="21"/>
  <c r="M33" i="21"/>
  <c r="K33" i="21"/>
  <c r="G33" i="21"/>
  <c r="E33" i="21"/>
  <c r="C33" i="21"/>
  <c r="I20" i="21"/>
  <c r="I21" i="21"/>
  <c r="I22" i="21"/>
  <c r="I23" i="21"/>
  <c r="I25" i="21"/>
  <c r="I26" i="21"/>
  <c r="I27" i="21"/>
  <c r="I28" i="21"/>
  <c r="I29" i="21"/>
  <c r="I30" i="21"/>
  <c r="I31" i="21"/>
  <c r="I32" i="21"/>
  <c r="I10" i="21"/>
  <c r="I11" i="21"/>
  <c r="I12" i="21"/>
  <c r="I13" i="21"/>
  <c r="I14" i="21"/>
  <c r="I15" i="21"/>
  <c r="I16" i="21"/>
  <c r="I18" i="21"/>
  <c r="I19" i="21"/>
  <c r="I9" i="21"/>
  <c r="I8" i="21"/>
  <c r="K35" i="19"/>
  <c r="Q32" i="19"/>
  <c r="Q27" i="19"/>
  <c r="Q28" i="19"/>
  <c r="Q29" i="19"/>
  <c r="Q30" i="19"/>
  <c r="Q31" i="19"/>
  <c r="Q33" i="19"/>
  <c r="Q34" i="19"/>
  <c r="Q22" i="19"/>
  <c r="Q23" i="19"/>
  <c r="Q24" i="19"/>
  <c r="Q25" i="19"/>
  <c r="Q26" i="19"/>
  <c r="Q16" i="19"/>
  <c r="Q17" i="19"/>
  <c r="Q18" i="19"/>
  <c r="Q19" i="19"/>
  <c r="Q20" i="19"/>
  <c r="Q21" i="19"/>
  <c r="Q12" i="19"/>
  <c r="Q13" i="19"/>
  <c r="Q14" i="19"/>
  <c r="Q15" i="19"/>
  <c r="Q10" i="19"/>
  <c r="Q11" i="19"/>
  <c r="O35" i="19"/>
  <c r="M35" i="19"/>
  <c r="E35" i="19"/>
  <c r="C35" i="19"/>
  <c r="I33" i="21" l="1"/>
  <c r="Q33" i="21"/>
  <c r="O15" i="17" l="1"/>
  <c r="O9" i="17"/>
  <c r="O10" i="17"/>
  <c r="O11" i="17"/>
  <c r="O12" i="17"/>
  <c r="O13" i="17"/>
  <c r="O14" i="17"/>
  <c r="O8" i="17"/>
  <c r="I10" i="17"/>
  <c r="I11" i="17"/>
  <c r="I12" i="17"/>
  <c r="I13" i="17"/>
  <c r="I14" i="17"/>
  <c r="I9" i="17"/>
  <c r="I8" i="17"/>
  <c r="I15" i="17" s="1"/>
  <c r="M15" i="17" l="1"/>
  <c r="K15" i="17"/>
  <c r="G15" i="17"/>
  <c r="E15" i="17"/>
  <c r="E25" i="17" s="1"/>
  <c r="S11" i="15" l="1"/>
  <c r="Q11" i="15"/>
  <c r="O11" i="15"/>
  <c r="M11" i="15"/>
  <c r="D26" i="9" s="1"/>
  <c r="K11" i="15"/>
  <c r="I11" i="15"/>
  <c r="F12" i="8"/>
  <c r="J13" i="8" l="1"/>
  <c r="L10" i="24" l="1"/>
  <c r="R11" i="11" l="1"/>
  <c r="R12" i="11"/>
  <c r="R13" i="11"/>
  <c r="R14" i="11"/>
  <c r="R15" i="11"/>
  <c r="R16" i="11"/>
  <c r="R17" i="11"/>
  <c r="R18" i="11"/>
  <c r="R19" i="11"/>
  <c r="R10" i="11"/>
  <c r="R9" i="11"/>
  <c r="J17" i="11"/>
  <c r="J18" i="11"/>
  <c r="J19" i="11"/>
  <c r="J11" i="11"/>
  <c r="J12" i="11"/>
  <c r="J13" i="11"/>
  <c r="J14" i="11"/>
  <c r="J15" i="11"/>
  <c r="J16" i="11"/>
  <c r="J10" i="11"/>
  <c r="J9" i="11"/>
  <c r="H20" i="11"/>
  <c r="I37" i="19" s="1"/>
  <c r="P20" i="11"/>
  <c r="N20" i="11"/>
  <c r="L20" i="11"/>
  <c r="F20" i="11"/>
  <c r="D20" i="11"/>
  <c r="S25" i="10"/>
  <c r="Q25" i="10"/>
  <c r="H25" i="10"/>
  <c r="F25" i="10"/>
  <c r="D25" i="10"/>
  <c r="W25" i="10"/>
  <c r="AA22" i="10"/>
  <c r="AA21" i="10"/>
  <c r="AA17" i="10"/>
  <c r="AA9" i="10"/>
  <c r="AA24" i="10"/>
  <c r="AA23" i="10"/>
  <c r="AA19" i="10"/>
  <c r="AA18" i="10"/>
  <c r="AA16" i="10"/>
  <c r="AA15" i="10"/>
  <c r="AA14" i="10"/>
  <c r="AA13" i="10"/>
  <c r="AA12" i="10"/>
  <c r="AA11" i="10"/>
  <c r="AA10" i="10"/>
  <c r="L25" i="10"/>
  <c r="Y21" i="10"/>
  <c r="Y22" i="10"/>
  <c r="Y17" i="10"/>
  <c r="Y16" i="10"/>
  <c r="Y9" i="10"/>
  <c r="Y10" i="10"/>
  <c r="Y11" i="10"/>
  <c r="Y12" i="10"/>
  <c r="Y13" i="10"/>
  <c r="Y14" i="10"/>
  <c r="Y15" i="10"/>
  <c r="Y18" i="10"/>
  <c r="Y19" i="10"/>
  <c r="Y23" i="10"/>
  <c r="Y24" i="10"/>
  <c r="U18" i="10"/>
  <c r="U19" i="10"/>
  <c r="U20" i="10"/>
  <c r="U25" i="10" s="1"/>
  <c r="U21" i="10"/>
  <c r="U22" i="10"/>
  <c r="U23" i="10"/>
  <c r="U24" i="10"/>
  <c r="U16" i="10"/>
  <c r="U17" i="10"/>
  <c r="U11" i="10"/>
  <c r="U12" i="10"/>
  <c r="U13" i="10"/>
  <c r="U14" i="10"/>
  <c r="U15" i="10"/>
  <c r="U10" i="10"/>
  <c r="U9" i="10"/>
  <c r="J9" i="10"/>
  <c r="J18" i="10"/>
  <c r="J19" i="10"/>
  <c r="J20" i="10"/>
  <c r="J25" i="10" s="1"/>
  <c r="F9" i="8" s="1"/>
  <c r="J21" i="10"/>
  <c r="J22" i="10"/>
  <c r="J23" i="10"/>
  <c r="J24" i="10"/>
  <c r="J16" i="10"/>
  <c r="J17" i="10"/>
  <c r="J15" i="10"/>
  <c r="J13" i="10"/>
  <c r="J14" i="10"/>
  <c r="J10" i="10"/>
  <c r="J11" i="10"/>
  <c r="J12" i="10"/>
  <c r="J20" i="11" l="1"/>
  <c r="F10" i="8" s="1"/>
  <c r="AA20" i="10"/>
  <c r="AA25" i="10" s="1"/>
  <c r="AB11" i="10" s="1"/>
  <c r="AB12" i="10"/>
  <c r="AB17" i="10"/>
  <c r="AB19" i="10"/>
  <c r="Y20" i="10"/>
  <c r="Y25" i="10" s="1"/>
  <c r="R20" i="11"/>
  <c r="Z15" i="10" l="1"/>
  <c r="Z23" i="10"/>
  <c r="AB18" i="10"/>
  <c r="AB22" i="10"/>
  <c r="AB20" i="10"/>
  <c r="AB14" i="10"/>
  <c r="AB13" i="10"/>
  <c r="AB15" i="10"/>
  <c r="AB24" i="10"/>
  <c r="AB21" i="10"/>
  <c r="Z11" i="10"/>
  <c r="AB16" i="10"/>
  <c r="AB9" i="10"/>
  <c r="AB10" i="10"/>
  <c r="AB23" i="10"/>
  <c r="Z19" i="10"/>
  <c r="Z21" i="10"/>
  <c r="Z22" i="10"/>
  <c r="Z9" i="10"/>
  <c r="Z10" i="10"/>
  <c r="Z24" i="10"/>
  <c r="Z17" i="10"/>
  <c r="Z16" i="10"/>
  <c r="Z14" i="10"/>
  <c r="Z12" i="10"/>
  <c r="Z18" i="10"/>
  <c r="Z13" i="10"/>
  <c r="Z20" i="10"/>
  <c r="W25" i="9"/>
  <c r="L25" i="9"/>
  <c r="Y22" i="9"/>
  <c r="U24" i="9"/>
  <c r="AA24" i="9" s="1"/>
  <c r="U23" i="9"/>
  <c r="AA23" i="9" s="1"/>
  <c r="U22" i="9"/>
  <c r="AA22" i="9" s="1"/>
  <c r="U21" i="9"/>
  <c r="AA21" i="9" s="1"/>
  <c r="U20" i="9"/>
  <c r="AA20" i="9" s="1"/>
  <c r="U19" i="9"/>
  <c r="AA19" i="9" s="1"/>
  <c r="U18" i="9"/>
  <c r="AA18" i="9" s="1"/>
  <c r="U17" i="9"/>
  <c r="AA17" i="9" s="1"/>
  <c r="U16" i="9"/>
  <c r="AA16" i="9" s="1"/>
  <c r="U12" i="9"/>
  <c r="AA12" i="9" s="1"/>
  <c r="U13" i="9"/>
  <c r="AA13" i="9" s="1"/>
  <c r="U14" i="9"/>
  <c r="AA14" i="9" s="1"/>
  <c r="U15" i="9"/>
  <c r="AA15" i="9" s="1"/>
  <c r="U10" i="9"/>
  <c r="AA10" i="9" s="1"/>
  <c r="U11" i="9"/>
  <c r="AA11" i="9" s="1"/>
  <c r="U9" i="9"/>
  <c r="AA9" i="9" s="1"/>
  <c r="J24" i="9"/>
  <c r="Y24" i="9" s="1"/>
  <c r="J23" i="9"/>
  <c r="Y23" i="9" s="1"/>
  <c r="J20" i="9"/>
  <c r="Y20" i="9" s="1"/>
  <c r="J21" i="9"/>
  <c r="Y21" i="9" s="1"/>
  <c r="Y19" i="9"/>
  <c r="J18" i="9"/>
  <c r="Y18" i="9" s="1"/>
  <c r="J13" i="9"/>
  <c r="Y13" i="9" s="1"/>
  <c r="J14" i="9"/>
  <c r="Y14" i="9" s="1"/>
  <c r="J15" i="9"/>
  <c r="Y15" i="9" s="1"/>
  <c r="J16" i="9"/>
  <c r="Y16" i="9" s="1"/>
  <c r="J17" i="9"/>
  <c r="Y17" i="9" s="1"/>
  <c r="J11" i="9"/>
  <c r="Y11" i="9" s="1"/>
  <c r="J12" i="9"/>
  <c r="Y12" i="9" s="1"/>
  <c r="Y10" i="9"/>
  <c r="Y9" i="9"/>
  <c r="Y25" i="9" l="1"/>
  <c r="Z11" i="9" s="1"/>
  <c r="AA25" i="9"/>
  <c r="AB15" i="9" s="1"/>
  <c r="AB14" i="9"/>
  <c r="U25" i="9"/>
  <c r="J25" i="9"/>
  <c r="F8" i="8" s="1"/>
  <c r="F13" i="8" l="1"/>
  <c r="M8" i="8"/>
  <c r="Z9" i="9"/>
  <c r="AB12" i="9"/>
  <c r="AB10" i="9"/>
  <c r="AB9" i="9"/>
  <c r="AB18" i="9"/>
  <c r="AB20" i="9"/>
  <c r="AB19" i="9"/>
  <c r="Z10" i="9"/>
  <c r="AB13" i="9"/>
  <c r="AB21" i="9"/>
  <c r="AB16" i="9"/>
  <c r="Z24" i="9"/>
  <c r="AB23" i="9"/>
  <c r="AB17" i="9"/>
  <c r="AB11" i="9"/>
  <c r="AB22" i="9"/>
  <c r="AB24" i="9"/>
  <c r="Z23" i="9"/>
  <c r="Z13" i="9"/>
  <c r="Z15" i="9"/>
  <c r="Z18" i="9"/>
  <c r="Z17" i="9"/>
  <c r="Z19" i="9"/>
  <c r="Z14" i="9"/>
  <c r="Z16" i="9"/>
  <c r="Z12" i="9"/>
  <c r="Z21" i="9"/>
  <c r="Z22" i="9"/>
  <c r="Z20" i="9"/>
  <c r="S25" i="9"/>
  <c r="O25" i="9"/>
  <c r="P25" i="9"/>
  <c r="N25" i="9"/>
  <c r="H25" i="9"/>
  <c r="F25" i="9"/>
  <c r="D25" i="9"/>
  <c r="N6" i="7"/>
  <c r="L9" i="7" s="1"/>
  <c r="J11" i="7"/>
  <c r="H11" i="7"/>
  <c r="F11" i="7"/>
  <c r="D11" i="7"/>
  <c r="E62" i="23"/>
  <c r="F62" i="23"/>
  <c r="G62" i="23"/>
  <c r="H62" i="23"/>
  <c r="I62" i="23"/>
  <c r="J62" i="23"/>
  <c r="D62" i="23"/>
  <c r="K63" i="23"/>
  <c r="L63" i="23"/>
  <c r="M63" i="23"/>
  <c r="V17" i="5"/>
  <c r="M13" i="8" l="1"/>
  <c r="N8" i="8" s="1"/>
  <c r="F26" i="9"/>
  <c r="F29" i="9" s="1"/>
  <c r="L10" i="7"/>
  <c r="L11" i="7" s="1"/>
  <c r="AB17" i="5"/>
  <c r="Z17" i="5"/>
  <c r="X17" i="5"/>
  <c r="T17" i="5"/>
  <c r="P17" i="5"/>
  <c r="N17" i="5"/>
  <c r="L17" i="5"/>
  <c r="J17" i="5"/>
  <c r="AD10" i="4"/>
  <c r="AF8" i="5" s="1"/>
  <c r="N9" i="8" l="1"/>
  <c r="N12" i="8"/>
  <c r="N10" i="8"/>
  <c r="N11" i="8"/>
  <c r="AA11" i="4"/>
  <c r="AA14" i="4"/>
  <c r="AA21" i="4"/>
  <c r="AA13" i="4"/>
  <c r="AA17" i="4"/>
  <c r="AA18" i="4"/>
  <c r="AA20" i="4"/>
  <c r="AA16" i="4"/>
  <c r="O7" i="8"/>
  <c r="AD11" i="5"/>
  <c r="AD15" i="5"/>
  <c r="AD10" i="5"/>
  <c r="AD12" i="5"/>
  <c r="AD16" i="5"/>
  <c r="AD14" i="5"/>
  <c r="AD13" i="5"/>
  <c r="AD9" i="5"/>
  <c r="AA19" i="4"/>
  <c r="AA15" i="4"/>
  <c r="AA12" i="4"/>
  <c r="Y22" i="4"/>
  <c r="W22" i="4"/>
  <c r="Q22" i="4"/>
  <c r="O22" i="4"/>
  <c r="M22" i="4"/>
  <c r="I22" i="4"/>
  <c r="G22" i="4"/>
  <c r="J25" i="4"/>
  <c r="AA22" i="4" l="1"/>
  <c r="AD17" i="5"/>
  <c r="O11" i="8"/>
  <c r="O12" i="8"/>
  <c r="O9" i="8"/>
  <c r="O8" i="8"/>
  <c r="O10" i="8"/>
  <c r="AA12" i="2"/>
  <c r="AA13" i="2"/>
  <c r="AA14" i="2"/>
  <c r="AA15" i="2"/>
  <c r="AA16" i="2"/>
  <c r="W18" i="2"/>
  <c r="Q18" i="2"/>
  <c r="M18" i="2"/>
  <c r="I18" i="2"/>
  <c r="AA18" i="2" l="1"/>
  <c r="O13" i="8"/>
  <c r="I35" i="19"/>
  <c r="G35" i="19"/>
</calcChain>
</file>

<file path=xl/sharedStrings.xml><?xml version="1.0" encoding="utf-8"?>
<sst xmlns="http://schemas.openxmlformats.org/spreadsheetml/2006/main" count="1008" uniqueCount="331">
  <si>
    <t>صندوق قابل معامله با درآمد ثابت ماهور</t>
  </si>
  <si>
    <t>صورت وضعیت پرتفوی</t>
  </si>
  <si>
    <t>برای ماه منتهی به 1404/05/31</t>
  </si>
  <si>
    <t>-1</t>
  </si>
  <si>
    <t>سرمایه گذاری ها</t>
  </si>
  <si>
    <t>-1-1</t>
  </si>
  <si>
    <t>سرمایه گذاری در سهام و حق تقدم سهام</t>
  </si>
  <si>
    <t>1404/04/31</t>
  </si>
  <si>
    <t>تغییرات طی دوره</t>
  </si>
  <si>
    <t>1404/05/31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</si>
  <si>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</si>
  <si>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</si>
  <si>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</si>
  <si>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</si>
  <si>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</si>
  <si>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</si>
  <si>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</si>
  <si>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</si>
  <si>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</si>
  <si>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س. نفت و گاز و پتروشیمی تأمین</t>
  </si>
  <si>
    <t>سرمایه گذاری صدرتامین</t>
  </si>
  <si>
    <t>شرکت کیسون</t>
  </si>
  <si>
    <t>صنایع پتروشیمی خلیج فارس</t>
  </si>
  <si>
    <t>گروه توسعه مالی مهرآیندگان</t>
  </si>
  <si>
    <t>کربن‌ ایران‌</t>
  </si>
  <si>
    <t>گواهي سپرده کالايي شمش طلا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</si>
  <si>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</si>
  <si>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</si>
  <si>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</si>
  <si>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</si>
  <si>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</si>
  <si>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</si>
  <si>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</si>
  <si>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</si>
  <si>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</si>
  <si>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</si>
  <si>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</si>
  <si>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</si>
  <si>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</si>
  <si>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</si>
  <si>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</si>
  <si>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</si>
  <si>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</si>
  <si>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</si>
  <si>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</si>
  <si>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</si>
  <si>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اندیشه خبرگان-سهام</t>
  </si>
  <si>
    <t>صندوق س اهرمی نارنج - واحدهای عادی صندوق</t>
  </si>
  <si>
    <t>صندوق س زیتون نماد پایا- مختلط</t>
  </si>
  <si>
    <t>صندوق س سروسودمند مدبران-سهام</t>
  </si>
  <si>
    <t>صندوق س شاخصی شفق رابین</t>
  </si>
  <si>
    <t>صندوق س.پشتوانه طلا زمرد بیدار</t>
  </si>
  <si>
    <t>صندوق س.پشتوانه طلای زرین آگاه</t>
  </si>
  <si>
    <t>صندوق س.پشتوانه طلای لیان</t>
  </si>
  <si>
    <t>صندوق شاخص30 شرکت فیروزه- سهام</t>
  </si>
  <si>
    <t>صندوق س.سهام آوای معیار-س</t>
  </si>
  <si>
    <t>صندوق س.پشتوانه طلای رز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</si>
  <si>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</si>
  <si>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</si>
  <si>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</si>
  <si>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</si>
  <si>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تاریخ انتشار اوراق</t>
  </si>
  <si>
    <t>تاریخ سررسید</t>
  </si>
  <si>
    <t>سلف گندله سنگ آهن صبانور</t>
  </si>
  <si>
    <t>1404/01/20</t>
  </si>
  <si>
    <t>1406/01/20</t>
  </si>
  <si>
    <t>سلف موازی هیدروکربن آفتاب062</t>
  </si>
  <si>
    <t>1404/03/12</t>
  </si>
  <si>
    <t>1406/03/12</t>
  </si>
  <si>
    <t>اسنادخزانه-م3بودجه02-050818</t>
  </si>
  <si>
    <t>1402/08/15</t>
  </si>
  <si>
    <t>1405/08/18</t>
  </si>
  <si>
    <t>صکوک مرابحه سپید507-بدون ضامن</t>
  </si>
  <si>
    <t>1403/07/08</t>
  </si>
  <si>
    <t>1405/07/08</t>
  </si>
  <si>
    <t>مرابحه تولید اصفهان مقدم050201</t>
  </si>
  <si>
    <t>1403/02/01</t>
  </si>
  <si>
    <t>1405/02/01</t>
  </si>
  <si>
    <t>مرابحه عام دولت180-ش.خ041024</t>
  </si>
  <si>
    <t>1403/07/24</t>
  </si>
  <si>
    <t>1404/10/24</t>
  </si>
  <si>
    <t>مرابحه عام دولت183-ش.خ041124</t>
  </si>
  <si>
    <t>1404/11/24</t>
  </si>
  <si>
    <t>مشارکت ش تبریز062-3ماهه20.5%</t>
  </si>
  <si>
    <t>1402/12/28</t>
  </si>
  <si>
    <t>1406/12/28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</si>
  <si>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</si>
  <si>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</si>
  <si>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</si>
  <si>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</si>
  <si>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</si>
  <si>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</si>
  <si>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</si>
  <si>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</si>
  <si>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</si>
  <si>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</si>
  <si>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</si>
  <si>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</si>
  <si>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</si>
  <si>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</si>
  <si>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موسسه اعتباری ملل بلوار دریا ( کوتاه مدت)</t>
  </si>
  <si>
    <t>0.00%</t>
  </si>
  <si>
    <t>سپرده کوتاه مدت بانک گردشگری قیطریه(کوتاه مدت)</t>
  </si>
  <si>
    <t>سپرده کوتاه مدت بانک گردشگری مرکزی( کوتاه مدت)</t>
  </si>
  <si>
    <t>سپرده کوتاه مدت بانک صادرات شریعتی( کوتاه مدت)</t>
  </si>
  <si>
    <t>سپرده کوتاه مدت بانک خاورمیانه مهستان (کوتاه مدت)</t>
  </si>
  <si>
    <t>سپرده کوتاه مدت بانک ملت پونک ( کوتاه مدت)</t>
  </si>
  <si>
    <t>سپرده کوتاه مدت بانک صادرات بورس کالا ( کوتاه مدت)</t>
  </si>
  <si>
    <t>سپرده کوتاه مدت بانک پاسارگاد هفت تیر ( کوتاه مدت)</t>
  </si>
  <si>
    <t>سپرده کوتاه مدت بانک گردشگری قلهک (کوتاه مدت)</t>
  </si>
  <si>
    <t>سپرده کوتاه مدت بانک ملی 22 بهمن (کوتاه مدت)</t>
  </si>
  <si>
    <t>سپرده کوتاه مدت بانک تجارت سه راه آذری(کوتاه مدت)</t>
  </si>
  <si>
    <t>سپرده کوتاه مدت بانک تجارت مرکزی(کوتاه مدت)</t>
  </si>
  <si>
    <t>سپرده کوتاه مدت بانک صادرات بیست متری افسریه( کوتاه مدت)</t>
  </si>
  <si>
    <t>سپرده بلند مدت بانک گردشگری قیطریه</t>
  </si>
  <si>
    <t>1.32%</t>
  </si>
  <si>
    <t>0.79%</t>
  </si>
  <si>
    <t>1.50%</t>
  </si>
  <si>
    <t>1.20%</t>
  </si>
  <si>
    <t>سپرده بلند مدت بانک صادرات بیست متری افسریه</t>
  </si>
  <si>
    <t>0.42%</t>
  </si>
  <si>
    <t>سپرده بلند مدت بانک صادرات خیابان همايون شهر</t>
  </si>
  <si>
    <t>سپرده بلند مدت موسسه اعتباری ملل بلوار دریا</t>
  </si>
  <si>
    <t>سپرده بلند مدت موسسه اعتباری ملل جنت آباد</t>
  </si>
  <si>
    <t>1.56%</t>
  </si>
  <si>
    <t>0.18%</t>
  </si>
  <si>
    <t>0.65%</t>
  </si>
  <si>
    <t>1.13%</t>
  </si>
  <si>
    <t>1.43%</t>
  </si>
  <si>
    <t>سپرده بلند مدت موسسه اعتباری ملل شهید دادمان</t>
  </si>
  <si>
    <t>0.74%</t>
  </si>
  <si>
    <t>2.40%</t>
  </si>
  <si>
    <t>0.98%</t>
  </si>
  <si>
    <t>1.04%</t>
  </si>
  <si>
    <t>0.93%</t>
  </si>
  <si>
    <t>سپرده بلند مدت بانک صادرات قیطریه</t>
  </si>
  <si>
    <t>سپرده بلند مدت بانک صادرات وحدت اسلامی</t>
  </si>
  <si>
    <t>0.15%</t>
  </si>
  <si>
    <t>سپرده بلند مدت بانک صادرات شیخ بهایی</t>
  </si>
  <si>
    <t>3.09%</t>
  </si>
  <si>
    <t>1.07%</t>
  </si>
  <si>
    <t>0.49%</t>
  </si>
  <si>
    <t>2.83%</t>
  </si>
  <si>
    <t>0.66%</t>
  </si>
  <si>
    <t>سپرده بلند مدت بانک صادرات زعفرانیه</t>
  </si>
  <si>
    <t>1.69%</t>
  </si>
  <si>
    <t>1.31%</t>
  </si>
  <si>
    <t>0.47%</t>
  </si>
  <si>
    <t>سپرده بلند مدت بانک صادرات شهید عامری</t>
  </si>
  <si>
    <t>1.06%</t>
  </si>
  <si>
    <t>سپرده بلند مدت بانک صادرات چهار راه بعثت</t>
  </si>
  <si>
    <t>0.96%</t>
  </si>
  <si>
    <t>1.44%</t>
  </si>
  <si>
    <t>سپرده بلند مدت بانک صادرات ﺩﻭﻟﺖ ﺁﺑﺎﺩ</t>
  </si>
  <si>
    <t>سپرده بلند مدت بانک صادرات ﻧﺒﺶ ﻣﻨﺼﻮﺭ</t>
  </si>
  <si>
    <t>0.59%</t>
  </si>
  <si>
    <t>0.82%</t>
  </si>
  <si>
    <t>0.28%</t>
  </si>
  <si>
    <t>0.31%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</si>
  <si>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</si>
  <si>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</si>
  <si>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</si>
  <si>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</si>
  <si>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</si>
  <si>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</si>
  <si>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</si>
  <si>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</si>
  <si>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</si>
  <si>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</si>
  <si>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</si>
  <si>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</si>
  <si>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</si>
  <si>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</si>
  <si>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</si>
  <si>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</si>
  <si>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</si>
  <si>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</si>
  <si>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</si>
  <si>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</si>
  <si>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</si>
  <si>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</si>
  <si>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</si>
  <si>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</si>
  <si>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</si>
  <si>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مخابرات ایران</t>
  </si>
  <si>
    <t>پالایش نفت اصفهان</t>
  </si>
  <si>
    <t>سرمایه‌گذاری‌غدیر(هلدینگ‌</t>
  </si>
  <si>
    <t>بانک ملت</t>
  </si>
  <si>
    <t>ایران‌ خودرو</t>
  </si>
  <si>
    <t>فولاد مبارکه اصفهان</t>
  </si>
  <si>
    <t>پالایش نفت تهران</t>
  </si>
  <si>
    <t>بانک‌پارسیان‌</t>
  </si>
  <si>
    <t>پالایش نفت بندرعباس</t>
  </si>
  <si>
    <t>-2-2</t>
  </si>
  <si>
    <t>درآمد حاصل از سرمایه­گذاری در واحدهای صندوق</t>
  </si>
  <si>
    <t>درآمد سود صندوق</t>
  </si>
  <si>
    <t>صندوق اهرمی جهش-واحدهای عادی</t>
  </si>
  <si>
    <t>صندوق س سهامی بیدار-واحدهای عادی</t>
  </si>
  <si>
    <t>صندوق سرمایه گذاری برلیان-سهام</t>
  </si>
  <si>
    <t>صندوق اهرمی شتاب آگاه-واحدهای عادی</t>
  </si>
  <si>
    <t>صندوق س.بخشی صنایع معیار-ب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</si>
  <si>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</si>
  <si>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</si>
  <si>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</si>
  <si>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</si>
  <si>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اسناد خزانه-م1بودجه01-040326</t>
  </si>
  <si>
    <t>مرابحه عام دولت 165-ش.خ051212</t>
  </si>
  <si>
    <t>مرابحه عام دولت186-ش.خ051124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</si>
  <si>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</si>
  <si>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</si>
  <si>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</si>
  <si>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</si>
  <si>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</si>
  <si>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</si>
  <si>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</si>
  <si>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</si>
  <si>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</si>
  <si>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</si>
  <si>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</si>
  <si>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</si>
  <si>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</si>
  <si>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</si>
  <si>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</si>
  <si>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</si>
  <si>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</si>
  <si>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</si>
  <si>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</si>
  <si>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</si>
  <si>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</si>
  <si>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</si>
  <si>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</si>
  <si>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</si>
  <si>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</si>
  <si>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</si>
  <si>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</si>
  <si>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</si>
  <si>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</si>
  <si>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کوتاه مدت بانک اقتصاد نوین مطهری(کوتاه مدت)</t>
  </si>
  <si>
    <t>سپرده بلند مدت بانک ملی 22 بهمن</t>
  </si>
  <si>
    <t>سپرده بلند مدت بانک تجارت مرکزی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</si>
  <si>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</si>
  <si>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</si>
  <si>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</si>
  <si>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</si>
  <si>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</si>
  <si>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</si>
  <si>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</si>
  <si>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</si>
  <si>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</si>
  <si>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</si>
  <si>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1404/05/04</t>
  </si>
  <si>
    <t>1404/04/21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</si>
  <si>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</si>
  <si>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</si>
  <si>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</si>
  <si>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</si>
  <si>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</si>
  <si>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</si>
  <si>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درآمد سود</t>
  </si>
  <si>
    <t>خالص درآمد</t>
  </si>
  <si>
    <t>1405/11/24</t>
  </si>
  <si>
    <t>1405/12/12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</si>
  <si>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</si>
  <si>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</si>
  <si>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</si>
  <si>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</si>
  <si>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</si>
  <si>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</si>
  <si>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</si>
  <si>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</si>
  <si>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</si>
  <si>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</si>
  <si>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</si>
  <si>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</si>
  <si>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</si>
  <si>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</si>
  <si>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</si>
  <si>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دامین1</t>
  </si>
  <si>
    <t>ظامین4041</t>
  </si>
  <si>
    <t>درآمد ناشی از تغییر قیمت اوراق بهادار</t>
  </si>
  <si>
    <t>سود و زیان ناشی از تغییر قیمت</t>
  </si>
  <si>
    <t>صندوق سرمایه‌گذاری در اوراق بهادار بادرآمد ثابت ماهور</t>
  </si>
  <si>
    <t>‫صورت وضعیت پورتفوی</t>
  </si>
  <si>
    <t>برای ماه منتهی به 31 مرداد ماه  1404</t>
  </si>
  <si>
    <t>گواهی سپرده</t>
  </si>
  <si>
    <t>43-20</t>
  </si>
  <si>
    <t xml:space="preserve">سود سپرده </t>
  </si>
  <si>
    <t>از اول بهمن تا آخر بهمن</t>
  </si>
  <si>
    <t>از اول سال تا آخر بهمن</t>
  </si>
  <si>
    <t>تو نرم افزار باید بریم  کد 43-20 بعد قسمت بستانکار و از بدهکار کم کنیم</t>
  </si>
  <si>
    <t>صندوق سرمایه گذاری اختصاصی بازارگردانی معیار</t>
  </si>
  <si>
    <t>بازارگردان صندوق</t>
  </si>
  <si>
    <t>مرابحه تولید اوراق بهادار مقدم</t>
  </si>
  <si>
    <t>بازارگردانی آسمان زاگرس</t>
  </si>
  <si>
    <t>صکوک مرابحه سپید</t>
  </si>
  <si>
    <t>تبریز</t>
  </si>
  <si>
    <t>عصبانور11</t>
  </si>
  <si>
    <t xml:space="preserve">سلف موازی استاندارد هیروکربن سبک شرکت پالایش نفت آفتاب </t>
  </si>
  <si>
    <t>سهیدرو</t>
  </si>
  <si>
    <t>از اول   تا آخر تیر</t>
  </si>
  <si>
    <t>42-60</t>
  </si>
  <si>
    <t>از ابتدای سال تا آخر فروردین</t>
  </si>
  <si>
    <t>42-20 تبریز</t>
  </si>
  <si>
    <t xml:space="preserve">از اول برج تا آخر برج  3 سود و زیان تحقق نیافته </t>
  </si>
  <si>
    <t xml:space="preserve">سپرده موسسه اعتباری ملل بلوار دریا </t>
  </si>
  <si>
    <t xml:space="preserve">سپرده بانک گردشگری </t>
  </si>
  <si>
    <t>سپرده  بانک صادرات</t>
  </si>
  <si>
    <t xml:space="preserve">سپرده بانک ملی </t>
  </si>
  <si>
    <t xml:space="preserve">سپرده بانک تجارت </t>
  </si>
  <si>
    <t>سپرده بانک پاسارگاد</t>
  </si>
  <si>
    <t>سپرده بانک خاورمیانه</t>
  </si>
  <si>
    <t>سپرده کوتاه مدت بانک اقتصاد نوین مطهری</t>
  </si>
  <si>
    <t xml:space="preserve">سپرده کوتاه مدت بانک ملت پونک </t>
  </si>
  <si>
    <t>سپرده بانکی</t>
  </si>
  <si>
    <t xml:space="preserve">گواهی ‫سپرده بانکی </t>
  </si>
  <si>
    <t>کوتاه مدت</t>
  </si>
  <si>
    <t>اول دوره</t>
  </si>
  <si>
    <t>1404/01/01 تا 1404/01/01</t>
  </si>
  <si>
    <t>انتها دوره</t>
  </si>
  <si>
    <t>میانگین</t>
  </si>
  <si>
    <t>گواهی سپردها</t>
  </si>
  <si>
    <t>42-20تبریز</t>
  </si>
  <si>
    <t>51-92</t>
  </si>
  <si>
    <t>مالیات</t>
  </si>
  <si>
    <t>کارمزد</t>
  </si>
  <si>
    <t>41-80</t>
  </si>
  <si>
    <t>41-65</t>
  </si>
  <si>
    <t>41-35</t>
  </si>
  <si>
    <t>41-10</t>
  </si>
  <si>
    <t>از سود و زیان فروش</t>
  </si>
  <si>
    <r>
      <t xml:space="preserve">نام گزارش : </t>
    </r>
    <r>
      <rPr>
        <sz val="12"/>
        <color theme="0" tint="-0.34998626667073579"/>
        <rFont val="B Nazanin"/>
        <charset val="178"/>
      </rPr>
      <t>سود و زیان فروش سهام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</si>
</sst>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0.0%"/>
  </numFmts>
  <fonts count="3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1"/>
      <name val="Calibri"/>
      <family val="2"/>
    </font>
    <font>
      <b/>
      <sz val="14"/>
      <name val="B Nazanin"/>
      <charset val="178"/>
    </font>
    <font>
      <sz val="14"/>
      <name val="B Nazanin"/>
      <charset val="178"/>
    </font>
    <font>
      <b/>
      <sz val="11"/>
      <color rgb="FF000000"/>
      <name val="B Nazanin"/>
      <charset val="178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B Nazanin"/>
      <charset val="178"/>
    </font>
    <font>
      <sz val="18"/>
      <color rgb="FF000000"/>
      <name val="B Nazanin"/>
      <charset val="178"/>
    </font>
    <font>
      <sz val="16"/>
      <color rgb="FF000000"/>
      <name val="B Nazanin"/>
      <charset val="178"/>
    </font>
    <font>
      <sz val="11"/>
      <color rgb="FF000000"/>
      <name val="B Nazanin"/>
      <charset val="178"/>
    </font>
    <font>
      <sz val="12"/>
      <color rgb="FF000000"/>
      <name val="Arial"/>
      <family val="2"/>
    </font>
    <font>
      <b/>
      <sz val="16"/>
      <color rgb="FF000000"/>
      <name val="B Nazanin"/>
      <charset val="178"/>
    </font>
    <font>
      <b/>
      <sz val="9"/>
      <color rgb="FF000000"/>
      <name val="B Nazanin"/>
      <charset val="178"/>
    </font>
    <font>
      <b/>
      <sz val="10"/>
      <color rgb="FF000000"/>
      <name val="Arial"/>
      <family val="2"/>
    </font>
    <font>
      <b/>
      <sz val="14"/>
      <color rgb="FF000000"/>
      <name val="B Nazanin"/>
      <charset val="178"/>
    </font>
    <font>
      <b/>
      <sz val="16"/>
      <color rgb="FF1E90FF"/>
      <name val="B Nazanin"/>
      <charset val="178"/>
    </font>
    <font>
      <b/>
      <sz val="11"/>
      <name val="Calibri"/>
      <family val="2"/>
    </font>
    <font>
      <b/>
      <sz val="12"/>
      <name val="B Nazanin"/>
      <charset val="178"/>
    </font>
    <font>
      <sz val="10"/>
      <color theme="0" tint="-0.34998626667073579"/>
      <name val="Arial"/>
      <family val="2"/>
    </font>
    <font>
      <sz val="12"/>
      <color theme="0" tint="-0.34998626667073579"/>
      <name val="B Nazanin"/>
      <charset val="178"/>
    </font>
    <font>
      <b/>
      <sz val="11"/>
      <color theme="0" tint="-0.34998626667073579"/>
      <name val="B Nazanin"/>
      <charset val="178"/>
    </font>
    <font>
      <b/>
      <sz val="11"/>
      <color theme="0" tint="-0.34998626667073579"/>
      <name val="Arial"/>
      <family val="2"/>
    </font>
    <font>
      <sz val="10"/>
      <color theme="0" tint="-0.34998626667073579"/>
      <name val="B Nazanin"/>
      <charset val="178"/>
    </font>
    <font>
      <b/>
      <sz val="12"/>
      <color theme="0" tint="-0.34998626667073579"/>
      <name val="B Nazanin"/>
      <charset val="178"/>
    </font>
    <font>
      <sz val="11"/>
      <color theme="0" tint="-0.34998626667073579"/>
      <name val="B Nazanin"/>
      <charset val="178"/>
    </font>
    <font>
      <b/>
      <sz val="10"/>
      <color theme="0" tint="-0.34998626667073579"/>
      <name val="Arial"/>
      <family val="2"/>
    </font>
    <font>
      <sz val="12"/>
      <color theme="0" tint="-0.3499862666707357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238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Fill="1" applyBorder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right" vertical="top"/>
    </xf>
    <xf numFmtId="0" fontId="0" fillId="0" borderId="6" xfId="0" applyBorder="1" applyAlignment="1">
      <alignment horizontal="left"/>
    </xf>
    <xf numFmtId="3" fontId="5" fillId="0" borderId="6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/>
    </xf>
    <xf numFmtId="0" fontId="8" fillId="0" borderId="0" xfId="3" applyFont="1" applyAlignment="1">
      <alignment vertical="center"/>
    </xf>
    <xf numFmtId="0" fontId="8" fillId="0" borderId="0" xfId="3" applyFont="1"/>
    <xf numFmtId="0" fontId="7" fillId="0" borderId="0" xfId="3"/>
    <xf numFmtId="0" fontId="9" fillId="0" borderId="0" xfId="3" applyFont="1" applyAlignment="1">
      <alignment vertical="center"/>
    </xf>
    <xf numFmtId="0" fontId="9" fillId="0" borderId="0" xfId="3" applyFont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0" fillId="0" borderId="0" xfId="0" applyBorder="1" applyAlignment="1">
      <alignment horizontal="left"/>
    </xf>
    <xf numFmtId="10" fontId="4" fillId="0" borderId="0" xfId="0" applyNumberFormat="1" applyFont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0" fontId="5" fillId="0" borderId="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3" fontId="5" fillId="0" borderId="0" xfId="0" applyNumberFormat="1" applyFont="1" applyFill="1" applyBorder="1" applyAlignment="1">
      <alignment horizontal="center" vertical="center"/>
    </xf>
    <xf numFmtId="10" fontId="5" fillId="0" borderId="2" xfId="0" applyNumberFormat="1" applyFont="1" applyFill="1" applyBorder="1" applyAlignment="1">
      <alignment horizontal="center" vertical="center"/>
    </xf>
    <xf numFmtId="10" fontId="5" fillId="0" borderId="0" xfId="0" applyNumberFormat="1" applyFont="1" applyFill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9" fontId="5" fillId="0" borderId="5" xfId="0" applyNumberFormat="1" applyFont="1" applyFill="1" applyBorder="1" applyAlignment="1">
      <alignment horizontal="center" vertical="center"/>
    </xf>
    <xf numFmtId="37" fontId="5" fillId="0" borderId="2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3" fontId="23" fillId="2" borderId="0" xfId="0" applyNumberFormat="1" applyFont="1" applyFill="1" applyAlignment="1">
      <alignment horizontal="center" vertical="center"/>
    </xf>
    <xf numFmtId="0" fontId="13" fillId="0" borderId="0" xfId="0" applyFont="1" applyAlignment="1">
      <alignment horizontal="left" vertical="center"/>
    </xf>
    <xf numFmtId="165" fontId="20" fillId="0" borderId="0" xfId="4" applyNumberFormat="1" applyFont="1" applyAlignment="1">
      <alignment horizontal="left"/>
    </xf>
    <xf numFmtId="165" fontId="24" fillId="0" borderId="0" xfId="4" applyNumberFormat="1" applyFont="1" applyFill="1" applyAlignment="1">
      <alignment horizontal="right" vertical="center"/>
    </xf>
    <xf numFmtId="165" fontId="20" fillId="0" borderId="0" xfId="4" applyNumberFormat="1" applyFont="1" applyAlignment="1">
      <alignment horizontal="center" vertical="center"/>
    </xf>
    <xf numFmtId="165" fontId="20" fillId="0" borderId="4" xfId="4" applyNumberFormat="1" applyFont="1" applyFill="1" applyBorder="1" applyAlignment="1">
      <alignment horizontal="right" vertical="center"/>
    </xf>
    <xf numFmtId="165" fontId="20" fillId="0" borderId="0" xfId="4" applyNumberFormat="1" applyFont="1" applyFill="1" applyBorder="1" applyAlignment="1">
      <alignment vertical="center"/>
    </xf>
    <xf numFmtId="165" fontId="20" fillId="0" borderId="4" xfId="4" applyNumberFormat="1" applyFont="1" applyFill="1" applyBorder="1" applyAlignment="1">
      <alignment horizontal="center" vertical="center"/>
    </xf>
    <xf numFmtId="165" fontId="20" fillId="0" borderId="2" xfId="4" applyNumberFormat="1" applyFont="1" applyFill="1" applyBorder="1" applyAlignment="1">
      <alignment horizontal="right" vertical="center"/>
    </xf>
    <xf numFmtId="165" fontId="20" fillId="0" borderId="2" xfId="4" applyNumberFormat="1" applyFont="1" applyBorder="1" applyAlignment="1">
      <alignment horizontal="center" vertical="center"/>
    </xf>
    <xf numFmtId="9" fontId="20" fillId="0" borderId="2" xfId="5" applyFont="1" applyBorder="1" applyAlignment="1">
      <alignment horizontal="center" vertical="center"/>
    </xf>
    <xf numFmtId="166" fontId="20" fillId="0" borderId="0" xfId="5" applyNumberFormat="1" applyFont="1" applyAlignment="1">
      <alignment horizontal="center" vertical="center" wrapText="1"/>
    </xf>
    <xf numFmtId="165" fontId="20" fillId="0" borderId="0" xfId="4" applyNumberFormat="1" applyFont="1" applyFill="1" applyBorder="1" applyAlignment="1">
      <alignment horizontal="right" vertical="center"/>
    </xf>
    <xf numFmtId="165" fontId="20" fillId="0" borderId="0" xfId="4" applyNumberFormat="1" applyFont="1" applyBorder="1" applyAlignment="1">
      <alignment horizontal="center" vertical="center"/>
    </xf>
    <xf numFmtId="9" fontId="20" fillId="0" borderId="0" xfId="5" applyFont="1" applyAlignment="1">
      <alignment horizontal="center" vertical="center"/>
    </xf>
    <xf numFmtId="165" fontId="20" fillId="0" borderId="0" xfId="4" applyNumberFormat="1" applyFont="1" applyFill="1" applyBorder="1" applyAlignment="1">
      <alignment horizontal="right" vertical="center" wrapText="1"/>
    </xf>
    <xf numFmtId="165" fontId="20" fillId="0" borderId="0" xfId="4" applyNumberFormat="1" applyFont="1" applyFill="1" applyBorder="1" applyAlignment="1">
      <alignment vertical="center" wrapText="1"/>
    </xf>
    <xf numFmtId="165" fontId="20" fillId="0" borderId="0" xfId="4" applyNumberFormat="1" applyFont="1" applyFill="1" applyBorder="1" applyAlignment="1">
      <alignment horizontal="center" vertical="center"/>
    </xf>
    <xf numFmtId="166" fontId="20" fillId="0" borderId="0" xfId="5" applyNumberFormat="1" applyFont="1" applyFill="1" applyAlignment="1">
      <alignment horizontal="center" vertical="center" wrapText="1"/>
    </xf>
    <xf numFmtId="165" fontId="20" fillId="0" borderId="0" xfId="4" applyNumberFormat="1" applyFont="1" applyBorder="1" applyAlignment="1">
      <alignment horizontal="left"/>
    </xf>
    <xf numFmtId="9" fontId="20" fillId="0" borderId="0" xfId="5" applyFont="1" applyFill="1" applyAlignment="1">
      <alignment horizontal="center" vertical="center" wrapText="1"/>
    </xf>
    <xf numFmtId="165" fontId="20" fillId="0" borderId="0" xfId="4" applyNumberFormat="1" applyFont="1" applyAlignment="1">
      <alignment horizontal="right"/>
    </xf>
    <xf numFmtId="165" fontId="20" fillId="0" borderId="0" xfId="4" applyNumberFormat="1" applyFont="1" applyFill="1" applyAlignment="1">
      <alignment horizontal="center" vertical="center"/>
    </xf>
    <xf numFmtId="10" fontId="20" fillId="0" borderId="0" xfId="5" applyNumberFormat="1" applyFont="1" applyAlignment="1">
      <alignment horizontal="center" vertical="center" wrapText="1"/>
    </xf>
    <xf numFmtId="3" fontId="25" fillId="0" borderId="0" xfId="0" applyNumberFormat="1" applyFont="1"/>
    <xf numFmtId="10" fontId="5" fillId="0" borderId="5" xfId="0" applyNumberFormat="1" applyFont="1" applyFill="1" applyBorder="1" applyAlignment="1">
      <alignment horizontal="center" vertical="center"/>
    </xf>
    <xf numFmtId="10" fontId="5" fillId="0" borderId="0" xfId="0" applyNumberFormat="1" applyFont="1" applyFill="1" applyBorder="1" applyAlignment="1">
      <alignment horizontal="center" vertical="center"/>
    </xf>
    <xf numFmtId="9" fontId="5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37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7" fontId="5" fillId="0" borderId="0" xfId="0" applyNumberFormat="1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top"/>
    </xf>
    <xf numFmtId="0" fontId="23" fillId="0" borderId="0" xfId="0" applyFont="1" applyAlignment="1">
      <alignment vertical="top"/>
    </xf>
    <xf numFmtId="0" fontId="23" fillId="0" borderId="0" xfId="0" applyFont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right" vertical="top"/>
    </xf>
    <xf numFmtId="0" fontId="5" fillId="4" borderId="0" xfId="0" applyFont="1" applyFill="1" applyAlignment="1">
      <alignment horizontal="right" vertical="top"/>
    </xf>
    <xf numFmtId="0" fontId="5" fillId="4" borderId="4" xfId="0" applyFont="1" applyFill="1" applyBorder="1" applyAlignment="1">
      <alignment horizontal="right" vertical="top"/>
    </xf>
    <xf numFmtId="0" fontId="0" fillId="4" borderId="0" xfId="0" applyFill="1" applyAlignment="1">
      <alignment horizontal="left"/>
    </xf>
    <xf numFmtId="3" fontId="5" fillId="4" borderId="0" xfId="0" applyNumberFormat="1" applyFont="1" applyFill="1" applyAlignment="1">
      <alignment horizontal="right" vertical="top"/>
    </xf>
    <xf numFmtId="3" fontId="4" fillId="0" borderId="0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right" vertical="top"/>
    </xf>
    <xf numFmtId="4" fontId="5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10" fontId="4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right" vertical="top"/>
    </xf>
    <xf numFmtId="0" fontId="0" fillId="0" borderId="0" xfId="0" applyFill="1" applyAlignment="1">
      <alignment horizontal="left"/>
    </xf>
    <xf numFmtId="0" fontId="17" fillId="0" borderId="0" xfId="0" applyFont="1" applyFill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0" fontId="5" fillId="0" borderId="0" xfId="0" applyNumberFormat="1" applyFont="1" applyFill="1" applyBorder="1" applyAlignment="1">
      <alignment horizontal="center" vertical="center" wrapText="1"/>
    </xf>
    <xf numFmtId="166" fontId="5" fillId="0" borderId="5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left"/>
    </xf>
    <xf numFmtId="3" fontId="0" fillId="0" borderId="0" xfId="0" applyNumberFormat="1" applyFill="1" applyAlignment="1">
      <alignment horizontal="left"/>
    </xf>
    <xf numFmtId="3" fontId="5" fillId="0" borderId="0" xfId="0" applyNumberFormat="1" applyFont="1" applyFill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top"/>
    </xf>
    <xf numFmtId="0" fontId="5" fillId="0" borderId="2" xfId="0" applyFont="1" applyFill="1" applyBorder="1" applyAlignment="1">
      <alignment horizontal="right" vertical="top"/>
    </xf>
    <xf numFmtId="165" fontId="5" fillId="0" borderId="0" xfId="1" applyNumberFormat="1" applyFont="1" applyFill="1" applyAlignment="1">
      <alignment horizontal="center" vertical="center"/>
    </xf>
    <xf numFmtId="37" fontId="5" fillId="0" borderId="0" xfId="0" applyNumberFormat="1" applyFont="1" applyFill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0" fontId="5" fillId="0" borderId="0" xfId="2" applyNumberFormat="1" applyFont="1" applyFill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10" fontId="0" fillId="0" borderId="0" xfId="0" applyNumberFormat="1" applyFill="1" applyAlignment="1">
      <alignment horizontal="left"/>
    </xf>
    <xf numFmtId="0" fontId="0" fillId="0" borderId="0" xfId="0" applyFill="1" applyBorder="1" applyAlignment="1">
      <alignment horizontal="left"/>
    </xf>
    <xf numFmtId="3" fontId="0" fillId="0" borderId="0" xfId="0" applyNumberFormat="1" applyFill="1" applyBorder="1" applyAlignment="1">
      <alignment horizontal="left"/>
    </xf>
    <xf numFmtId="0" fontId="0" fillId="0" borderId="0" xfId="0" applyFill="1" applyAlignment="1"/>
    <xf numFmtId="3" fontId="6" fillId="0" borderId="0" xfId="0" applyNumberFormat="1" applyFont="1" applyFill="1" applyAlignment="1">
      <alignment horizontal="left"/>
    </xf>
    <xf numFmtId="3" fontId="27" fillId="0" borderId="0" xfId="0" applyNumberFormat="1" applyFont="1" applyFill="1" applyAlignment="1">
      <alignment horizontal="left"/>
    </xf>
    <xf numFmtId="0" fontId="27" fillId="0" borderId="0" xfId="0" applyFont="1" applyFill="1" applyAlignment="1">
      <alignment horizontal="left"/>
    </xf>
    <xf numFmtId="3" fontId="27" fillId="0" borderId="0" xfId="0" applyNumberFormat="1" applyFont="1" applyFill="1"/>
    <xf numFmtId="3" fontId="28" fillId="0" borderId="0" xfId="0" applyNumberFormat="1" applyFont="1" applyFill="1" applyAlignment="1">
      <alignment horizontal="center" vertical="center"/>
    </xf>
    <xf numFmtId="10" fontId="4" fillId="0" borderId="0" xfId="0" applyNumberFormat="1" applyFont="1" applyFill="1" applyAlignment="1">
      <alignment horizontal="center" vertical="center"/>
    </xf>
    <xf numFmtId="37" fontId="5" fillId="0" borderId="5" xfId="0" applyNumberFormat="1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3" fontId="28" fillId="0" borderId="0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/>
    </xf>
    <xf numFmtId="3" fontId="11" fillId="0" borderId="0" xfId="0" applyNumberFormat="1" applyFont="1" applyFill="1" applyAlignment="1">
      <alignment horizontal="left"/>
    </xf>
    <xf numFmtId="0" fontId="16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27" fillId="0" borderId="0" xfId="0" applyFont="1" applyAlignment="1">
      <alignment horizontal="left"/>
    </xf>
    <xf numFmtId="10" fontId="31" fillId="0" borderId="0" xfId="0" applyNumberFormat="1" applyFont="1" applyAlignment="1">
      <alignment horizontal="center" vertical="center"/>
    </xf>
    <xf numFmtId="3" fontId="27" fillId="0" borderId="0" xfId="0" applyNumberFormat="1" applyFont="1" applyAlignment="1">
      <alignment horizontal="left"/>
    </xf>
    <xf numFmtId="164" fontId="0" fillId="0" borderId="0" xfId="0" applyNumberFormat="1" applyFill="1" applyAlignment="1">
      <alignment horizontal="center" vertical="center"/>
    </xf>
    <xf numFmtId="10" fontId="28" fillId="0" borderId="0" xfId="0" applyNumberFormat="1" applyFont="1" applyAlignment="1">
      <alignment horizontal="center" vertical="center"/>
    </xf>
    <xf numFmtId="164" fontId="27" fillId="0" borderId="0" xfId="0" applyNumberFormat="1" applyFont="1" applyFill="1" applyAlignment="1">
      <alignment horizontal="center" vertical="center"/>
    </xf>
    <xf numFmtId="3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2" fillId="0" borderId="0" xfId="0" applyFont="1" applyAlignment="1">
      <alignment horizontal="left"/>
    </xf>
    <xf numFmtId="0" fontId="18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left"/>
    </xf>
    <xf numFmtId="0" fontId="19" fillId="0" borderId="0" xfId="0" applyFont="1" applyFill="1" applyAlignment="1">
      <alignment vertical="center" wrapText="1"/>
    </xf>
    <xf numFmtId="0" fontId="28" fillId="0" borderId="0" xfId="0" applyFont="1" applyAlignment="1">
      <alignment horizontal="center" vertical="center"/>
    </xf>
    <xf numFmtId="10" fontId="28" fillId="0" borderId="0" xfId="0" applyNumberFormat="1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7" fillId="0" borderId="0" xfId="0" applyFont="1" applyBorder="1" applyAlignment="1">
      <alignment horizontal="left"/>
    </xf>
    <xf numFmtId="0" fontId="33" fillId="0" borderId="0" xfId="0" applyFont="1" applyBorder="1" applyAlignment="1">
      <alignment horizontal="center" vertical="center"/>
    </xf>
    <xf numFmtId="3" fontId="33" fillId="0" borderId="0" xfId="0" applyNumberFormat="1" applyFont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0" fillId="0" borderId="0" xfId="0" applyNumberFormat="1" applyFill="1" applyAlignment="1">
      <alignment horizontal="left"/>
    </xf>
    <xf numFmtId="3" fontId="22" fillId="0" borderId="0" xfId="0" applyNumberFormat="1" applyFont="1" applyFill="1" applyAlignment="1">
      <alignment horizontal="left"/>
    </xf>
    <xf numFmtId="37" fontId="0" fillId="0" borderId="0" xfId="0" applyNumberFormat="1" applyFill="1" applyAlignment="1">
      <alignment horizontal="left"/>
    </xf>
    <xf numFmtId="0" fontId="34" fillId="0" borderId="0" xfId="0" applyFont="1" applyFill="1" applyAlignment="1">
      <alignment horizontal="left"/>
    </xf>
    <xf numFmtId="0" fontId="32" fillId="0" borderId="0" xfId="0" applyFont="1" applyFill="1" applyAlignment="1">
      <alignment horizontal="center" vertical="center" wrapText="1"/>
    </xf>
    <xf numFmtId="3" fontId="27" fillId="0" borderId="0" xfId="0" applyNumberFormat="1" applyFont="1" applyFill="1" applyBorder="1" applyAlignment="1">
      <alignment horizontal="center" vertical="center"/>
    </xf>
    <xf numFmtId="3" fontId="27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right" vertical="top"/>
    </xf>
    <xf numFmtId="0" fontId="8" fillId="0" borderId="0" xfId="3" applyFont="1" applyAlignment="1">
      <alignment horizontal="center"/>
    </xf>
    <xf numFmtId="0" fontId="8" fillId="0" borderId="0" xfId="3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3" fontId="10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wrapText="1" readingOrder="1"/>
    </xf>
    <xf numFmtId="0" fontId="5" fillId="0" borderId="0" xfId="0" applyFont="1" applyFill="1" applyAlignment="1">
      <alignment horizontal="right" vertical="center"/>
    </xf>
    <xf numFmtId="3" fontId="5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4" fillId="0" borderId="5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3" fontId="2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top"/>
    </xf>
    <xf numFmtId="0" fontId="5" fillId="0" borderId="2" xfId="0" applyFont="1" applyFill="1" applyBorder="1" applyAlignment="1">
      <alignment horizontal="right" vertical="top"/>
    </xf>
    <xf numFmtId="0" fontId="3" fillId="0" borderId="2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right" vertical="center"/>
    </xf>
    <xf numFmtId="0" fontId="15" fillId="0" borderId="4" xfId="0" applyFont="1" applyFill="1" applyBorder="1" applyAlignment="1">
      <alignment horizontal="right" vertical="center"/>
    </xf>
    <xf numFmtId="0" fontId="15" fillId="0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right" vertical="center" wrapText="1"/>
    </xf>
    <xf numFmtId="165" fontId="5" fillId="0" borderId="0" xfId="1" applyNumberFormat="1" applyFont="1" applyFill="1" applyAlignment="1">
      <alignment horizontal="center" vertical="center"/>
    </xf>
    <xf numFmtId="37" fontId="5" fillId="0" borderId="0" xfId="0" applyNumberFormat="1" applyFont="1" applyFill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165" fontId="20" fillId="0" borderId="0" xfId="4" applyNumberFormat="1" applyFont="1" applyFill="1" applyAlignment="1">
      <alignment horizontal="center" vertical="center"/>
    </xf>
    <xf numFmtId="165" fontId="24" fillId="0" borderId="0" xfId="4" applyNumberFormat="1" applyFont="1" applyFill="1" applyAlignment="1">
      <alignment horizontal="right" vertical="center"/>
    </xf>
    <xf numFmtId="165" fontId="20" fillId="0" borderId="0" xfId="4" applyNumberFormat="1" applyFont="1" applyFill="1" applyBorder="1" applyAlignment="1">
      <alignment horizontal="center" vertical="center" wrapText="1"/>
    </xf>
    <xf numFmtId="165" fontId="20" fillId="0" borderId="4" xfId="4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right" vertical="top"/>
    </xf>
    <xf numFmtId="0" fontId="5" fillId="4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37" fontId="26" fillId="0" borderId="0" xfId="0" applyNumberFormat="1" applyFont="1" applyAlignment="1">
      <alignment horizontal="right" vertical="center"/>
    </xf>
    <xf numFmtId="3" fontId="23" fillId="0" borderId="5" xfId="0" applyNumberFormat="1" applyFont="1" applyBorder="1" applyAlignment="1">
      <alignment horizontal="right" vertical="center"/>
    </xf>
    <xf numFmtId="0" fontId="29" fillId="0" borderId="0" xfId="0" applyFont="1" applyBorder="1" applyAlignment="1">
      <alignment horizontal="center" vertical="center"/>
    </xf>
    <xf numFmtId="37" fontId="5" fillId="0" borderId="0" xfId="0" applyNumberFormat="1" applyFont="1" applyFill="1" applyBorder="1" applyAlignment="1">
      <alignment horizontal="center" vertical="center"/>
    </xf>
    <xf numFmtId="37" fontId="5" fillId="0" borderId="5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</cellXfs>
  <cellStyles count="6">
    <cellStyle name="Comma" xfId="1" builtinId="3"/>
    <cellStyle name="Comma 2" xfId="4" xr:uid="{FD91DF32-EB78-483B-B467-9D15B2BC934D}"/>
    <cellStyle name="Normal" xfId="0" builtinId="0"/>
    <cellStyle name="Normal 2" xfId="3" xr:uid="{7DBA237D-5A8C-4AFE-96A4-78B43AEE3F39}"/>
    <cellStyle name="Percent" xfId="2" builtinId="5"/>
    <cellStyle name="Percent 2" xfId="5" xr:uid="{3D8503A9-B979-4CCB-9FD1-3AECA9969D7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68855</xdr:colOff>
      <xdr:row>0</xdr:row>
      <xdr:rowOff>0</xdr:rowOff>
    </xdr:from>
    <xdr:ext cx="3316537" cy="3396867"/>
    <xdr:pic>
      <xdr:nvPicPr>
        <xdr:cNvPr id="2" name="Picture 1">
          <a:extLst>
            <a:ext uri="{FF2B5EF4-FFF2-40B4-BE49-F238E27FC236}">
              <a16:creationId xmlns:a16="http://schemas.microsoft.com/office/drawing/2014/main" id="{05A6EFA1-4FB7-4E6F-84A9-08E292DB7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4729633" y="0"/>
          <a:ext cx="3316537" cy="33968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DF5A4-2C1D-47A4-BC53-9CADFBE8C3CA}">
  <dimension ref="A20:L25"/>
  <sheetViews>
    <sheetView showGridLines="0" rightToLeft="1" tabSelected="1" view="pageBreakPreview" topLeftCell="A7" zoomScale="130" zoomScaleNormal="115" zoomScaleSheetLayoutView="130" workbookViewId="0">
      <selection activeCell="A23" sqref="A23"/>
    </sheetView>
  </sheetViews>
  <sheetFormatPr defaultRowHeight="15" x14ac:dyDescent="0.25"/>
  <cols>
    <col min="1" max="4" width="9.140625" style="24"/>
    <col min="5" max="5" width="15.5703125" style="24" customWidth="1"/>
    <col min="6" max="16384" width="9.140625" style="24"/>
  </cols>
  <sheetData>
    <row r="20" spans="1:12" ht="26.25" customHeight="1" x14ac:dyDescent="0.6">
      <c r="A20" s="187" t="s">
        <v>281</v>
      </c>
      <c r="B20" s="187"/>
      <c r="C20" s="187"/>
      <c r="D20" s="187"/>
      <c r="E20" s="187"/>
      <c r="F20" s="22"/>
      <c r="G20" s="22"/>
      <c r="H20" s="22"/>
      <c r="I20" s="23"/>
      <c r="J20" s="23"/>
      <c r="K20" s="186"/>
      <c r="L20" s="186"/>
    </row>
    <row r="21" spans="1:12" ht="24" x14ac:dyDescent="0.6">
      <c r="A21" s="187" t="s">
        <v>282</v>
      </c>
      <c r="B21" s="187"/>
      <c r="C21" s="187"/>
      <c r="D21" s="187"/>
      <c r="E21" s="187"/>
      <c r="F21" s="22"/>
      <c r="G21" s="22"/>
      <c r="H21" s="22"/>
      <c r="I21" s="23"/>
      <c r="J21" s="23"/>
      <c r="K21" s="186"/>
      <c r="L21" s="186"/>
    </row>
    <row r="22" spans="1:12" ht="24" x14ac:dyDescent="0.6">
      <c r="A22" s="187" t="s">
        <v>283</v>
      </c>
      <c r="B22" s="187"/>
      <c r="C22" s="187"/>
      <c r="D22" s="187"/>
      <c r="E22" s="187"/>
      <c r="F22" s="22"/>
      <c r="G22" s="22"/>
      <c r="H22" s="22"/>
      <c r="I22" s="23"/>
      <c r="J22" s="23"/>
      <c r="K22" s="186"/>
      <c r="L22" s="186"/>
    </row>
    <row r="23" spans="1:12" ht="22.5" x14ac:dyDescent="0.55000000000000004">
      <c r="B23" s="25"/>
      <c r="C23" s="25"/>
      <c r="D23" s="25"/>
      <c r="E23" s="25"/>
      <c r="F23" s="25"/>
      <c r="G23" s="25"/>
      <c r="H23" s="25"/>
      <c r="I23" s="26"/>
      <c r="J23" s="26"/>
      <c r="K23" s="26"/>
      <c r="L23" s="26"/>
    </row>
    <row r="24" spans="1:12" ht="22.5" x14ac:dyDescent="0.55000000000000004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</row>
    <row r="25" spans="1:12" ht="24" x14ac:dyDescent="0.6">
      <c r="B25" s="23"/>
      <c r="C25" s="23"/>
      <c r="D25" s="23"/>
      <c r="E25" s="23"/>
      <c r="F25" s="23"/>
      <c r="G25" s="23"/>
      <c r="H25" s="23"/>
      <c r="I25" s="23"/>
      <c r="J25" s="23"/>
      <c r="K25" s="186"/>
      <c r="L25" s="186"/>
    </row>
  </sheetData>
  <mergeCells count="7">
    <mergeCell ref="K25:L25"/>
    <mergeCell ref="A20:E20"/>
    <mergeCell ref="K20:L20"/>
    <mergeCell ref="A21:E21"/>
    <mergeCell ref="K21:L21"/>
    <mergeCell ref="A22:E22"/>
    <mergeCell ref="K22:L22"/>
  </mergeCells>
  <pageMargins left="0.7" right="0.7" top="0.75" bottom="0.75" header="0.3" footer="0.3"/>
  <pageSetup orientation="portrait" r:id="rId1"/>
  <colBreaks count="1" manualBreakCount="1">
    <brk id="8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13"/>
  <sheetViews>
    <sheetView rightToLeft="1" view="pageBreakPreview" zoomScaleNormal="100" zoomScaleSheetLayoutView="100" workbookViewId="0">
      <selection activeCell="B6" sqref="B6"/>
    </sheetView>
  </sheetViews>
  <sheetFormatPr defaultRowHeight="15.75" x14ac:dyDescent="0.2"/>
  <cols>
    <col min="1" max="1" width="2.5703125" customWidth="1"/>
    <col min="2" max="2" width="49.85546875" customWidth="1"/>
    <col min="3" max="3" width="1.28515625" customWidth="1"/>
    <col min="4" max="4" width="11.7109375" customWidth="1"/>
    <col min="5" max="5" width="1.28515625" customWidth="1"/>
    <col min="6" max="6" width="22" style="115" customWidth="1"/>
    <col min="7" max="7" width="1.28515625" style="115" customWidth="1"/>
    <col min="8" max="8" width="15.5703125" style="115" customWidth="1"/>
    <col min="9" max="9" width="1.28515625" style="115" customWidth="1"/>
    <col min="10" max="10" width="19.42578125" style="115" customWidth="1"/>
    <col min="11" max="11" width="0.28515625" customWidth="1"/>
    <col min="13" max="13" width="17.7109375" style="158" bestFit="1" customWidth="1"/>
    <col min="14" max="14" width="9.140625" style="159"/>
    <col min="15" max="15" width="17.5703125" style="158" bestFit="1" customWidth="1"/>
    <col min="16" max="17" width="9.140625" style="158"/>
  </cols>
  <sheetData>
    <row r="1" spans="1:15" ht="29.1" customHeight="1" x14ac:dyDescent="0.2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5" ht="21.75" customHeight="1" x14ac:dyDescent="0.2">
      <c r="A2" s="188" t="s">
        <v>159</v>
      </c>
      <c r="B2" s="188"/>
      <c r="C2" s="188"/>
      <c r="D2" s="188"/>
      <c r="E2" s="188"/>
      <c r="F2" s="188"/>
      <c r="G2" s="188"/>
      <c r="H2" s="188"/>
      <c r="I2" s="188"/>
      <c r="J2" s="188"/>
    </row>
    <row r="3" spans="1:15" ht="21.75" customHeight="1" x14ac:dyDescent="0.2">
      <c r="A3" s="188" t="s">
        <v>2</v>
      </c>
      <c r="B3" s="188"/>
      <c r="C3" s="188"/>
      <c r="D3" s="188"/>
      <c r="E3" s="188"/>
      <c r="F3" s="188"/>
      <c r="G3" s="188"/>
      <c r="H3" s="188"/>
      <c r="I3" s="188"/>
      <c r="J3" s="188"/>
    </row>
    <row r="4" spans="1:15" ht="14.45" customHeight="1" x14ac:dyDescent="0.2"/>
    <row r="5" spans="1:15" ht="29.1" customHeight="1" x14ac:dyDescent="0.2">
      <c r="A5" s="1" t="s">
        <v>160</v>
      </c>
      <c r="B5" s="199" t="s">
        <v>161</v>
      </c>
      <c r="C5" s="199"/>
      <c r="D5" s="199"/>
      <c r="E5" s="199"/>
      <c r="F5" s="199"/>
      <c r="G5" s="199"/>
      <c r="H5" s="199"/>
      <c r="I5" s="199"/>
      <c r="J5" s="199"/>
    </row>
    <row r="6" spans="1:15" ht="14.45" customHeight="1" x14ac:dyDescent="0.2"/>
    <row r="7" spans="1:15" ht="14.45" customHeight="1" x14ac:dyDescent="0.2">
      <c r="A7" s="197" t="s">
        <v>162</v>
      </c>
      <c r="B7" s="197"/>
      <c r="D7" s="2" t="s">
        <v>163</v>
      </c>
      <c r="F7" s="126" t="s">
        <v>97</v>
      </c>
      <c r="H7" s="126" t="s">
        <v>164</v>
      </c>
      <c r="J7" s="126" t="s">
        <v>165</v>
      </c>
      <c r="M7" s="147"/>
      <c r="O7" s="160">
        <f>اوراق!AF8</f>
        <v>83236150817413</v>
      </c>
    </row>
    <row r="8" spans="1:15" ht="21.75" customHeight="1" x14ac:dyDescent="0.2">
      <c r="A8" s="209" t="s">
        <v>166</v>
      </c>
      <c r="B8" s="209"/>
      <c r="D8" s="39" t="s">
        <v>167</v>
      </c>
      <c r="E8" s="27"/>
      <c r="F8" s="124">
        <f>'درآمد سرمایه گذاری در سهام'!J25</f>
        <v>-35200524935</v>
      </c>
      <c r="G8" s="87"/>
      <c r="H8" s="49">
        <v>1.663623942711023E-2</v>
      </c>
      <c r="I8" s="87"/>
      <c r="J8" s="49">
        <v>8.1315741469559274E-3</v>
      </c>
      <c r="M8" s="149">
        <f>-F8</f>
        <v>35200524935</v>
      </c>
      <c r="N8" s="159">
        <f>M8/$M$13</f>
        <v>1.3846151744457967E-2</v>
      </c>
      <c r="O8" s="158">
        <f>M8/$O$7</f>
        <v>4.2289948044589359E-4</v>
      </c>
    </row>
    <row r="9" spans="1:15" ht="21.75" customHeight="1" x14ac:dyDescent="0.2">
      <c r="A9" s="208" t="s">
        <v>168</v>
      </c>
      <c r="B9" s="208"/>
      <c r="D9" s="40" t="s">
        <v>169</v>
      </c>
      <c r="E9" s="27"/>
      <c r="F9" s="134">
        <f>'درآمد سرمایه گذاری در صندوق'!J25</f>
        <v>60960201068</v>
      </c>
      <c r="G9" s="87"/>
      <c r="H9" s="50">
        <v>0.25119023905423243</v>
      </c>
      <c r="I9" s="87"/>
      <c r="J9" s="50">
        <v>7.6938071872976101E-3</v>
      </c>
      <c r="M9" s="149">
        <v>640402895402</v>
      </c>
      <c r="N9" s="159">
        <f t="shared" ref="N9:N12" si="0">M9/$M$13</f>
        <v>0.25190293848458301</v>
      </c>
      <c r="O9" s="158">
        <f t="shared" ref="O9:O12" si="1">M9/$O$7</f>
        <v>7.6938071872976101E-3</v>
      </c>
    </row>
    <row r="10" spans="1:15" ht="21.75" customHeight="1" x14ac:dyDescent="0.2">
      <c r="A10" s="208" t="s">
        <v>170</v>
      </c>
      <c r="B10" s="208"/>
      <c r="D10" s="40" t="s">
        <v>171</v>
      </c>
      <c r="E10" s="27"/>
      <c r="F10" s="123">
        <f>'درآمد سرمایه گذاری در اوراق به'!J20</f>
        <v>805822776141</v>
      </c>
      <c r="G10" s="87"/>
      <c r="H10" s="50">
        <v>0.31829349901045428</v>
      </c>
      <c r="I10" s="87"/>
      <c r="J10" s="50">
        <v>9.7491400126738948E-3</v>
      </c>
      <c r="M10" s="149">
        <v>811480888435</v>
      </c>
      <c r="N10" s="159">
        <f t="shared" si="0"/>
        <v>0.31919658981638355</v>
      </c>
      <c r="O10" s="158">
        <f t="shared" si="1"/>
        <v>9.7491400126738948E-3</v>
      </c>
    </row>
    <row r="11" spans="1:15" ht="21.75" customHeight="1" x14ac:dyDescent="0.2">
      <c r="A11" s="208" t="s">
        <v>172</v>
      </c>
      <c r="B11" s="208"/>
      <c r="D11" s="40" t="s">
        <v>173</v>
      </c>
      <c r="E11" s="27"/>
      <c r="F11" s="123">
        <f>'درآمد سپرده بانکی'!D10</f>
        <v>1028633225710</v>
      </c>
      <c r="G11" s="87"/>
      <c r="H11" s="50">
        <v>0.40346885955758621</v>
      </c>
      <c r="I11" s="87"/>
      <c r="J11" s="50">
        <v>1.2358010499144921E-2</v>
      </c>
      <c r="M11" s="149">
        <v>1028633225710</v>
      </c>
      <c r="N11" s="159">
        <f t="shared" si="0"/>
        <v>0.40461361752052921</v>
      </c>
      <c r="O11" s="158">
        <f t="shared" si="1"/>
        <v>1.2358010499144921E-2</v>
      </c>
    </row>
    <row r="12" spans="1:15" ht="21.75" customHeight="1" x14ac:dyDescent="0.2">
      <c r="A12" s="202" t="s">
        <v>174</v>
      </c>
      <c r="B12" s="202"/>
      <c r="D12" s="41" t="s">
        <v>175</v>
      </c>
      <c r="E12" s="27"/>
      <c r="F12" s="135">
        <f>'سایر درآمدها'!D11</f>
        <v>630915851</v>
      </c>
      <c r="G12" s="87"/>
      <c r="H12" s="85">
        <v>1.0411162950616832E-2</v>
      </c>
      <c r="I12" s="87"/>
      <c r="J12" s="51">
        <v>3.1888771092052E-4</v>
      </c>
      <c r="M12" s="149">
        <v>26542985600</v>
      </c>
      <c r="N12" s="159">
        <f t="shared" si="0"/>
        <v>1.0440702434046319E-2</v>
      </c>
      <c r="O12" s="158">
        <f t="shared" si="1"/>
        <v>3.1888771092052E-4</v>
      </c>
    </row>
    <row r="13" spans="1:15" ht="21.75" customHeight="1" x14ac:dyDescent="0.2">
      <c r="A13" s="204" t="s">
        <v>26</v>
      </c>
      <c r="B13" s="204"/>
      <c r="D13" s="48"/>
      <c r="E13" s="27"/>
      <c r="F13" s="34">
        <f>SUM(F8:F12)</f>
        <v>1860846593835</v>
      </c>
      <c r="G13" s="87"/>
      <c r="H13" s="86"/>
      <c r="I13" s="87"/>
      <c r="J13" s="84">
        <f>SUM(J8:J12)</f>
        <v>3.8251419556992877E-2</v>
      </c>
      <c r="M13" s="149">
        <f>SUM(M8:M12)</f>
        <v>2542260520082</v>
      </c>
      <c r="O13" s="158">
        <f>SUM(O8:O12)</f>
        <v>3.0542744890482844E-2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H37"/>
  <sheetViews>
    <sheetView rightToLeft="1" view="pageBreakPreview" zoomScale="70" zoomScaleNormal="85" zoomScaleSheetLayoutView="70" workbookViewId="0">
      <selection activeCell="B7" sqref="B7"/>
    </sheetView>
  </sheetViews>
  <sheetFormatPr defaultRowHeight="18.75" x14ac:dyDescent="0.2"/>
  <cols>
    <col min="1" max="1" width="6.5703125" bestFit="1" customWidth="1"/>
    <col min="2" max="2" width="27.42578125" customWidth="1"/>
    <col min="3" max="3" width="1.28515625" customWidth="1"/>
    <col min="4" max="4" width="15.5703125" style="115" bestFit="1" customWidth="1"/>
    <col min="5" max="5" width="1.28515625" style="115" customWidth="1"/>
    <col min="6" max="6" width="20.28515625" style="115" bestFit="1" customWidth="1"/>
    <col min="7" max="7" width="1.28515625" style="115" customWidth="1"/>
    <col min="8" max="8" width="18.140625" style="115" bestFit="1" customWidth="1"/>
    <col min="9" max="9" width="1.28515625" style="115" customWidth="1"/>
    <col min="10" max="10" width="18.28515625" style="115" bestFit="1" customWidth="1"/>
    <col min="11" max="11" width="1.28515625" style="115" customWidth="1"/>
    <col min="12" max="12" width="18" style="115" bestFit="1" customWidth="1"/>
    <col min="13" max="13" width="1.28515625" style="115" customWidth="1"/>
    <col min="14" max="14" width="15.42578125" style="115" bestFit="1" customWidth="1"/>
    <col min="15" max="16" width="1.28515625" style="115" customWidth="1"/>
    <col min="17" max="17" width="17.85546875" style="115" bestFit="1" customWidth="1"/>
    <col min="18" max="18" width="1.28515625" style="115" customWidth="1"/>
    <col min="19" max="19" width="18.42578125" style="115" bestFit="1" customWidth="1"/>
    <col min="20" max="20" width="1.28515625" style="115" customWidth="1"/>
    <col min="21" max="21" width="19.28515625" style="115" bestFit="1" customWidth="1"/>
    <col min="22" max="22" width="1.28515625" style="115" customWidth="1"/>
    <col min="23" max="23" width="18" style="115" bestFit="1" customWidth="1"/>
    <col min="24" max="24" width="4.85546875" style="115" customWidth="1"/>
    <col min="25" max="25" width="14.28515625" style="147" bestFit="1" customWidth="1"/>
    <col min="26" max="26" width="9.140625" style="162"/>
    <col min="27" max="27" width="16.42578125" style="158" bestFit="1" customWidth="1"/>
    <col min="28" max="30" width="9.140625" style="158"/>
  </cols>
  <sheetData>
    <row r="1" spans="1:34" ht="29.1" customHeight="1" x14ac:dyDescent="0.2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</row>
    <row r="2" spans="1:34" ht="21.75" customHeight="1" x14ac:dyDescent="0.2">
      <c r="A2" s="188" t="s">
        <v>159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</row>
    <row r="3" spans="1:34" ht="21.75" customHeight="1" x14ac:dyDescent="0.2">
      <c r="A3" s="188" t="s">
        <v>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</row>
    <row r="4" spans="1:34" ht="14.45" customHeight="1" x14ac:dyDescent="0.2"/>
    <row r="5" spans="1:34" ht="38.25" customHeight="1" x14ac:dyDescent="0.2">
      <c r="A5" s="1" t="s">
        <v>176</v>
      </c>
      <c r="B5" s="199" t="s">
        <v>177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</row>
    <row r="6" spans="1:34" ht="23.25" customHeight="1" x14ac:dyDescent="0.2">
      <c r="D6" s="197" t="s">
        <v>178</v>
      </c>
      <c r="E6" s="197"/>
      <c r="F6" s="197"/>
      <c r="G6" s="197"/>
      <c r="H6" s="197"/>
      <c r="I6" s="197"/>
      <c r="J6" s="197"/>
      <c r="K6" s="197"/>
      <c r="L6" s="197"/>
      <c r="N6" s="197" t="s">
        <v>179</v>
      </c>
      <c r="O6" s="197"/>
      <c r="P6" s="197"/>
      <c r="Q6" s="197"/>
      <c r="R6" s="197"/>
      <c r="S6" s="197"/>
      <c r="T6" s="197"/>
      <c r="U6" s="197"/>
      <c r="V6" s="197"/>
      <c r="W6" s="197"/>
    </row>
    <row r="7" spans="1:34" ht="21.75" customHeight="1" x14ac:dyDescent="0.2">
      <c r="D7" s="154"/>
      <c r="E7" s="154"/>
      <c r="F7" s="154"/>
      <c r="G7" s="154"/>
      <c r="H7" s="154"/>
      <c r="I7" s="154"/>
      <c r="J7" s="198" t="s">
        <v>26</v>
      </c>
      <c r="K7" s="198"/>
      <c r="L7" s="198"/>
      <c r="N7" s="154"/>
      <c r="O7" s="154"/>
      <c r="P7" s="154"/>
      <c r="Q7" s="154"/>
      <c r="R7" s="154"/>
      <c r="S7" s="154"/>
      <c r="T7" s="154"/>
      <c r="U7" s="198" t="s">
        <v>26</v>
      </c>
      <c r="V7" s="198"/>
      <c r="W7" s="198"/>
    </row>
    <row r="8" spans="1:34" ht="21.75" customHeight="1" x14ac:dyDescent="0.2">
      <c r="A8" s="197" t="s">
        <v>180</v>
      </c>
      <c r="B8" s="197"/>
      <c r="D8" s="126" t="s">
        <v>181</v>
      </c>
      <c r="F8" s="126" t="s">
        <v>182</v>
      </c>
      <c r="H8" s="126" t="s">
        <v>183</v>
      </c>
      <c r="J8" s="127" t="s">
        <v>97</v>
      </c>
      <c r="K8" s="154"/>
      <c r="L8" s="127" t="s">
        <v>164</v>
      </c>
      <c r="N8" s="126" t="s">
        <v>181</v>
      </c>
      <c r="P8" s="197" t="s">
        <v>182</v>
      </c>
      <c r="Q8" s="197"/>
      <c r="S8" s="126" t="s">
        <v>183</v>
      </c>
      <c r="U8" s="127" t="s">
        <v>97</v>
      </c>
      <c r="V8" s="154"/>
      <c r="W8" s="127" t="s">
        <v>164</v>
      </c>
    </row>
    <row r="9" spans="1:34" ht="22.5" customHeight="1" x14ac:dyDescent="0.2">
      <c r="A9" s="209" t="s">
        <v>25</v>
      </c>
      <c r="B9" s="209"/>
      <c r="D9" s="124">
        <v>0</v>
      </c>
      <c r="E9" s="87"/>
      <c r="F9" s="124">
        <f>'درآمد ناشی از تغییر قیمت اوراق'!I24</f>
        <v>7213129106</v>
      </c>
      <c r="G9" s="87"/>
      <c r="H9" s="124">
        <v>12055776354</v>
      </c>
      <c r="I9" s="87"/>
      <c r="J9" s="43">
        <f>D9+F9+H9</f>
        <v>19268905460</v>
      </c>
      <c r="K9" s="87"/>
      <c r="L9" s="49">
        <v>0.1730349955301623</v>
      </c>
      <c r="M9" s="87"/>
      <c r="N9" s="124">
        <v>0</v>
      </c>
      <c r="O9" s="87"/>
      <c r="P9" s="201">
        <v>0</v>
      </c>
      <c r="Q9" s="201"/>
      <c r="R9" s="87"/>
      <c r="S9" s="124">
        <v>12055776354</v>
      </c>
      <c r="T9" s="87"/>
      <c r="U9" s="124">
        <f>N9+Q9+S9</f>
        <v>12055776354</v>
      </c>
      <c r="V9" s="87"/>
      <c r="W9" s="49">
        <v>1.1879653985904031E-2</v>
      </c>
      <c r="X9" s="87"/>
      <c r="Y9" s="163">
        <f>J9</f>
        <v>19268905460</v>
      </c>
      <c r="Z9" s="162">
        <f t="shared" ref="Z9:Z24" si="0">Y9/$Y$25</f>
        <v>0.25061785949355975</v>
      </c>
      <c r="AA9" s="164">
        <f>U9</f>
        <v>12055776354</v>
      </c>
      <c r="AB9" s="162">
        <f t="shared" ref="AB9:AB24" si="1">AA9/$AA$25</f>
        <v>4.0788094742237394E-2</v>
      </c>
      <c r="AC9" s="165"/>
    </row>
    <row r="10" spans="1:34" ht="22.5" customHeight="1" x14ac:dyDescent="0.2">
      <c r="A10" s="208" t="s">
        <v>19</v>
      </c>
      <c r="B10" s="208"/>
      <c r="D10" s="123">
        <v>0</v>
      </c>
      <c r="E10" s="87"/>
      <c r="F10" s="133">
        <v>-11063776498</v>
      </c>
      <c r="G10" s="87"/>
      <c r="H10" s="123">
        <v>-2123290756</v>
      </c>
      <c r="I10" s="87"/>
      <c r="J10" s="133">
        <f>D10+F10+H10</f>
        <v>-13187067254</v>
      </c>
      <c r="K10" s="87"/>
      <c r="L10" s="50">
        <v>0.18927226719785245</v>
      </c>
      <c r="M10" s="87"/>
      <c r="N10" s="123">
        <v>0</v>
      </c>
      <c r="O10" s="87"/>
      <c r="P10" s="216">
        <v>-17848167751</v>
      </c>
      <c r="Q10" s="216"/>
      <c r="R10" s="161"/>
      <c r="S10" s="43">
        <v>-3872818633</v>
      </c>
      <c r="T10" s="161"/>
      <c r="U10" s="133">
        <f t="shared" ref="U10:U15" si="2">N10+Q10+S10</f>
        <v>-3872818633</v>
      </c>
      <c r="V10" s="87"/>
      <c r="W10" s="50">
        <v>3.816240776143536E-3</v>
      </c>
      <c r="X10" s="87"/>
      <c r="Y10" s="163">
        <f>-J10</f>
        <v>13187067254</v>
      </c>
      <c r="Z10" s="162">
        <f t="shared" si="0"/>
        <v>0.17151542805872974</v>
      </c>
      <c r="AA10" s="164">
        <f>-U10</f>
        <v>3872818633</v>
      </c>
      <c r="AB10" s="162">
        <f t="shared" si="1"/>
        <v>1.310283872924492E-2</v>
      </c>
      <c r="AC10" s="165"/>
    </row>
    <row r="11" spans="1:34" ht="22.5" customHeight="1" x14ac:dyDescent="0.2">
      <c r="A11" s="208" t="s">
        <v>20</v>
      </c>
      <c r="B11" s="208"/>
      <c r="D11" s="123">
        <v>0</v>
      </c>
      <c r="E11" s="87"/>
      <c r="F11" s="123"/>
      <c r="G11" s="87"/>
      <c r="H11" s="123">
        <v>-8803306710</v>
      </c>
      <c r="I11" s="87"/>
      <c r="J11" s="133">
        <f t="shared" ref="J11:J17" si="3">D11+F11+H11</f>
        <v>-8803306710</v>
      </c>
      <c r="K11" s="87"/>
      <c r="L11" s="50">
        <v>0.12635272026343511</v>
      </c>
      <c r="M11" s="87"/>
      <c r="N11" s="123">
        <v>0</v>
      </c>
      <c r="O11" s="87"/>
      <c r="P11" s="194">
        <v>0</v>
      </c>
      <c r="Q11" s="194"/>
      <c r="R11" s="87"/>
      <c r="S11" s="43">
        <v>-33931080213</v>
      </c>
      <c r="T11" s="161"/>
      <c r="U11" s="133">
        <f t="shared" si="2"/>
        <v>-33931080213</v>
      </c>
      <c r="V11" s="87"/>
      <c r="W11" s="50">
        <v>3.3435382381214566E-2</v>
      </c>
      <c r="X11" s="87"/>
      <c r="Y11" s="163">
        <f>-J11</f>
        <v>8803306710</v>
      </c>
      <c r="Z11" s="162">
        <f t="shared" si="0"/>
        <v>0.11449876531417118</v>
      </c>
      <c r="AA11" s="164">
        <f>-U11</f>
        <v>33931080213</v>
      </c>
      <c r="AB11" s="162">
        <f t="shared" si="1"/>
        <v>0.11479842307916628</v>
      </c>
      <c r="AC11" s="165"/>
      <c r="AD11" s="215"/>
      <c r="AE11" s="215"/>
      <c r="AF11" s="215"/>
      <c r="AG11" s="215"/>
      <c r="AH11" s="215"/>
    </row>
    <row r="12" spans="1:34" ht="22.5" customHeight="1" x14ac:dyDescent="0.2">
      <c r="A12" s="208" t="s">
        <v>184</v>
      </c>
      <c r="B12" s="208"/>
      <c r="D12" s="123">
        <v>0</v>
      </c>
      <c r="E12" s="87"/>
      <c r="F12" s="123">
        <v>0</v>
      </c>
      <c r="G12" s="87"/>
      <c r="H12" s="123">
        <v>0</v>
      </c>
      <c r="I12" s="87"/>
      <c r="J12" s="43">
        <f t="shared" si="3"/>
        <v>0</v>
      </c>
      <c r="K12" s="87"/>
      <c r="L12" s="50">
        <v>0</v>
      </c>
      <c r="M12" s="87"/>
      <c r="N12" s="123">
        <v>0</v>
      </c>
      <c r="O12" s="87"/>
      <c r="P12" s="194">
        <v>0</v>
      </c>
      <c r="Q12" s="194"/>
      <c r="R12" s="87"/>
      <c r="S12" s="123">
        <v>15785968885</v>
      </c>
      <c r="T12" s="87"/>
      <c r="U12" s="123">
        <f t="shared" si="2"/>
        <v>15785968885</v>
      </c>
      <c r="V12" s="87"/>
      <c r="W12" s="50">
        <v>1.5555352279227197E-2</v>
      </c>
      <c r="X12" s="87"/>
      <c r="Y12" s="163">
        <f t="shared" ref="Y12:Y23" si="4">J12</f>
        <v>0</v>
      </c>
      <c r="Z12" s="162">
        <f t="shared" si="0"/>
        <v>0</v>
      </c>
      <c r="AA12" s="164">
        <f t="shared" ref="AA12:AA23" si="5">U12</f>
        <v>15785968885</v>
      </c>
      <c r="AB12" s="162">
        <f t="shared" si="1"/>
        <v>5.3408389105174307E-2</v>
      </c>
      <c r="AC12" s="165"/>
      <c r="AD12" s="215"/>
      <c r="AE12" s="215"/>
      <c r="AF12" s="215"/>
      <c r="AG12" s="215"/>
      <c r="AH12" s="215"/>
    </row>
    <row r="13" spans="1:34" ht="22.5" customHeight="1" x14ac:dyDescent="0.2">
      <c r="A13" s="208" t="s">
        <v>185</v>
      </c>
      <c r="B13" s="208"/>
      <c r="D13" s="123">
        <v>0</v>
      </c>
      <c r="E13" s="87"/>
      <c r="F13" s="123">
        <v>0</v>
      </c>
      <c r="G13" s="87"/>
      <c r="H13" s="123">
        <v>0</v>
      </c>
      <c r="I13" s="87"/>
      <c r="J13" s="43">
        <f t="shared" si="3"/>
        <v>0</v>
      </c>
      <c r="K13" s="87"/>
      <c r="L13" s="50">
        <v>0</v>
      </c>
      <c r="M13" s="87"/>
      <c r="N13" s="123">
        <v>0</v>
      </c>
      <c r="O13" s="87"/>
      <c r="P13" s="194">
        <v>0</v>
      </c>
      <c r="Q13" s="194"/>
      <c r="R13" s="87"/>
      <c r="S13" s="123">
        <v>10877217260</v>
      </c>
      <c r="T13" s="87"/>
      <c r="U13" s="123">
        <f t="shared" si="2"/>
        <v>10877217260</v>
      </c>
      <c r="V13" s="87"/>
      <c r="W13" s="50">
        <v>1.071831241589264E-2</v>
      </c>
      <c r="X13" s="87"/>
      <c r="Y13" s="163">
        <f t="shared" si="4"/>
        <v>0</v>
      </c>
      <c r="Z13" s="162">
        <f t="shared" si="0"/>
        <v>0</v>
      </c>
      <c r="AA13" s="164">
        <f t="shared" si="5"/>
        <v>10877217260</v>
      </c>
      <c r="AB13" s="162">
        <f t="shared" si="1"/>
        <v>3.6800696620883901E-2</v>
      </c>
      <c r="AC13" s="165"/>
      <c r="AD13" s="215"/>
      <c r="AE13" s="215"/>
      <c r="AF13" s="215"/>
      <c r="AG13" s="215"/>
      <c r="AH13" s="215"/>
    </row>
    <row r="14" spans="1:34" ht="22.5" customHeight="1" x14ac:dyDescent="0.2">
      <c r="A14" s="208" t="s">
        <v>186</v>
      </c>
      <c r="B14" s="208"/>
      <c r="D14" s="123">
        <v>0</v>
      </c>
      <c r="E14" s="87"/>
      <c r="F14" s="123">
        <v>0</v>
      </c>
      <c r="G14" s="87"/>
      <c r="H14" s="123">
        <v>0</v>
      </c>
      <c r="I14" s="87"/>
      <c r="J14" s="43">
        <f t="shared" si="3"/>
        <v>0</v>
      </c>
      <c r="K14" s="87"/>
      <c r="L14" s="50">
        <v>0</v>
      </c>
      <c r="M14" s="87"/>
      <c r="N14" s="123">
        <v>0</v>
      </c>
      <c r="O14" s="87"/>
      <c r="P14" s="194">
        <v>0</v>
      </c>
      <c r="Q14" s="194"/>
      <c r="R14" s="87"/>
      <c r="S14" s="123">
        <v>10580710049</v>
      </c>
      <c r="T14" s="87"/>
      <c r="U14" s="123">
        <f t="shared" si="2"/>
        <v>10580710049</v>
      </c>
      <c r="V14" s="87"/>
      <c r="W14" s="50">
        <v>1.0426136867211637E-2</v>
      </c>
      <c r="X14" s="87"/>
      <c r="Y14" s="163">
        <f t="shared" si="4"/>
        <v>0</v>
      </c>
      <c r="Z14" s="162">
        <f t="shared" si="0"/>
        <v>0</v>
      </c>
      <c r="AA14" s="164">
        <f t="shared" si="5"/>
        <v>10580710049</v>
      </c>
      <c r="AB14" s="162">
        <f t="shared" si="1"/>
        <v>3.5797529022306818E-2</v>
      </c>
      <c r="AC14" s="165"/>
      <c r="AD14" s="215"/>
      <c r="AE14" s="215"/>
      <c r="AF14" s="215"/>
      <c r="AG14" s="215"/>
      <c r="AH14" s="215"/>
    </row>
    <row r="15" spans="1:34" ht="22.5" customHeight="1" x14ac:dyDescent="0.55000000000000004">
      <c r="A15" s="208" t="s">
        <v>187</v>
      </c>
      <c r="B15" s="208"/>
      <c r="D15" s="123">
        <v>0</v>
      </c>
      <c r="E15" s="87"/>
      <c r="F15" s="123">
        <v>0</v>
      </c>
      <c r="G15" s="87"/>
      <c r="H15" s="123">
        <v>0</v>
      </c>
      <c r="I15" s="87"/>
      <c r="J15" s="43">
        <f t="shared" si="3"/>
        <v>0</v>
      </c>
      <c r="K15" s="87"/>
      <c r="L15" s="50">
        <v>0</v>
      </c>
      <c r="M15" s="87"/>
      <c r="N15" s="123">
        <v>0</v>
      </c>
      <c r="O15" s="87"/>
      <c r="P15" s="194">
        <v>0</v>
      </c>
      <c r="Q15" s="194"/>
      <c r="R15" s="87"/>
      <c r="S15" s="123">
        <v>2347310287</v>
      </c>
      <c r="T15" s="87"/>
      <c r="U15" s="123">
        <f t="shared" si="2"/>
        <v>2347310287</v>
      </c>
      <c r="V15" s="87"/>
      <c r="W15" s="50">
        <v>2.3130185222672126E-3</v>
      </c>
      <c r="X15" s="87"/>
      <c r="Y15" s="163">
        <f t="shared" si="4"/>
        <v>0</v>
      </c>
      <c r="Z15" s="162">
        <f t="shared" si="0"/>
        <v>0</v>
      </c>
      <c r="AA15" s="164">
        <f t="shared" si="5"/>
        <v>2347310287</v>
      </c>
      <c r="AB15" s="162">
        <f t="shared" si="1"/>
        <v>7.941613344860864E-3</v>
      </c>
      <c r="AC15" s="165"/>
      <c r="AD15" s="166"/>
      <c r="AE15" s="45"/>
      <c r="AF15" s="45"/>
      <c r="AG15" s="45"/>
      <c r="AH15" s="45"/>
    </row>
    <row r="16" spans="1:34" ht="22.5" customHeight="1" x14ac:dyDescent="0.2">
      <c r="A16" s="208" t="s">
        <v>188</v>
      </c>
      <c r="B16" s="208"/>
      <c r="D16" s="123">
        <v>0</v>
      </c>
      <c r="E16" s="87"/>
      <c r="F16" s="123">
        <v>0</v>
      </c>
      <c r="G16" s="87"/>
      <c r="H16" s="123">
        <v>0</v>
      </c>
      <c r="I16" s="87"/>
      <c r="J16" s="43">
        <f t="shared" si="3"/>
        <v>0</v>
      </c>
      <c r="K16" s="87"/>
      <c r="L16" s="50">
        <v>0</v>
      </c>
      <c r="M16" s="87"/>
      <c r="N16" s="123">
        <v>0</v>
      </c>
      <c r="O16" s="87"/>
      <c r="P16" s="194">
        <v>0</v>
      </c>
      <c r="Q16" s="194"/>
      <c r="R16" s="87"/>
      <c r="S16" s="123">
        <v>55643327553</v>
      </c>
      <c r="T16" s="87"/>
      <c r="U16" s="123">
        <f>N16+Q16+S16</f>
        <v>55643327553</v>
      </c>
      <c r="V16" s="87"/>
      <c r="W16" s="50">
        <v>5.4830436343872475E-2</v>
      </c>
      <c r="X16" s="87"/>
      <c r="Y16" s="163">
        <f t="shared" si="4"/>
        <v>0</v>
      </c>
      <c r="Z16" s="162">
        <f t="shared" si="0"/>
        <v>0</v>
      </c>
      <c r="AA16" s="164">
        <f t="shared" si="5"/>
        <v>55643327553</v>
      </c>
      <c r="AB16" s="162">
        <f t="shared" si="1"/>
        <v>0.18825708518158471</v>
      </c>
      <c r="AC16" s="165"/>
      <c r="AD16" s="215"/>
      <c r="AE16" s="215"/>
      <c r="AF16" s="215"/>
      <c r="AG16" s="215"/>
      <c r="AH16" s="215"/>
    </row>
    <row r="17" spans="1:34" ht="22.5" customHeight="1" x14ac:dyDescent="0.2">
      <c r="A17" s="208" t="s">
        <v>22</v>
      </c>
      <c r="B17" s="208"/>
      <c r="D17" s="123">
        <v>0</v>
      </c>
      <c r="E17" s="87"/>
      <c r="F17" s="133">
        <v>-4025902500</v>
      </c>
      <c r="G17" s="87"/>
      <c r="H17" s="123">
        <v>0</v>
      </c>
      <c r="I17" s="87"/>
      <c r="J17" s="133">
        <f t="shared" si="3"/>
        <v>-4025902500</v>
      </c>
      <c r="K17" s="87"/>
      <c r="L17" s="50">
        <v>5.7783256808777494E-2</v>
      </c>
      <c r="M17" s="87"/>
      <c r="N17" s="123">
        <v>0</v>
      </c>
      <c r="O17" s="87"/>
      <c r="P17" s="216">
        <v>-2246552971</v>
      </c>
      <c r="Q17" s="216"/>
      <c r="R17" s="87"/>
      <c r="S17" s="123">
        <v>1130478244</v>
      </c>
      <c r="T17" s="87"/>
      <c r="U17" s="133">
        <f t="shared" ref="U17:U24" si="6">N17+P17+S17</f>
        <v>-1116074727</v>
      </c>
      <c r="V17" s="87"/>
      <c r="W17" s="50">
        <v>1.0997700346998575E-3</v>
      </c>
      <c r="X17" s="87"/>
      <c r="Y17" s="163">
        <f>-J17</f>
        <v>4025902500</v>
      </c>
      <c r="Z17" s="162">
        <f t="shared" si="0"/>
        <v>5.2362240770461019E-2</v>
      </c>
      <c r="AA17" s="164">
        <f>-U17</f>
        <v>1116074727</v>
      </c>
      <c r="AB17" s="162">
        <f t="shared" si="1"/>
        <v>3.7759958685023845E-3</v>
      </c>
      <c r="AC17" s="165"/>
      <c r="AD17" s="215"/>
      <c r="AE17" s="215"/>
      <c r="AF17" s="215"/>
      <c r="AG17" s="215"/>
      <c r="AH17" s="215"/>
    </row>
    <row r="18" spans="1:34" ht="22.5" customHeight="1" x14ac:dyDescent="0.2">
      <c r="A18" s="208" t="s">
        <v>189</v>
      </c>
      <c r="B18" s="208"/>
      <c r="D18" s="123">
        <v>0</v>
      </c>
      <c r="E18" s="87"/>
      <c r="F18" s="123">
        <v>0</v>
      </c>
      <c r="G18" s="87"/>
      <c r="H18" s="123">
        <v>0</v>
      </c>
      <c r="I18" s="87"/>
      <c r="J18" s="43">
        <f>D18+F18+H18</f>
        <v>0</v>
      </c>
      <c r="K18" s="87"/>
      <c r="L18" s="50">
        <v>0</v>
      </c>
      <c r="M18" s="87"/>
      <c r="N18" s="123">
        <v>0</v>
      </c>
      <c r="O18" s="87"/>
      <c r="P18" s="194">
        <v>0</v>
      </c>
      <c r="Q18" s="194"/>
      <c r="R18" s="87"/>
      <c r="S18" s="43">
        <v>-25945718730</v>
      </c>
      <c r="T18" s="161"/>
      <c r="U18" s="133">
        <f t="shared" si="6"/>
        <v>-25945718730</v>
      </c>
      <c r="V18" s="87"/>
      <c r="W18" s="50">
        <v>2.5566678733694545E-2</v>
      </c>
      <c r="X18" s="87"/>
      <c r="Y18" s="163">
        <f t="shared" si="4"/>
        <v>0</v>
      </c>
      <c r="Z18" s="162">
        <f t="shared" si="0"/>
        <v>0</v>
      </c>
      <c r="AA18" s="164">
        <f>-U18</f>
        <v>25945718730</v>
      </c>
      <c r="AB18" s="162">
        <f t="shared" si="1"/>
        <v>8.7781690920598121E-2</v>
      </c>
      <c r="AC18" s="165"/>
      <c r="AD18" s="215"/>
      <c r="AE18" s="215"/>
      <c r="AF18" s="215"/>
      <c r="AG18" s="215"/>
      <c r="AH18" s="215"/>
    </row>
    <row r="19" spans="1:34" ht="22.5" customHeight="1" x14ac:dyDescent="0.2">
      <c r="A19" s="208" t="s">
        <v>24</v>
      </c>
      <c r="B19" s="208"/>
      <c r="D19" s="123">
        <v>10976133652</v>
      </c>
      <c r="E19" s="87"/>
      <c r="F19" s="133">
        <v>-22276660500</v>
      </c>
      <c r="G19" s="87"/>
      <c r="H19" s="123">
        <v>0</v>
      </c>
      <c r="I19" s="87"/>
      <c r="J19" s="133">
        <f>D19+F19+H19</f>
        <v>-11300526848</v>
      </c>
      <c r="K19" s="87"/>
      <c r="L19" s="50">
        <v>0.16219499725402411</v>
      </c>
      <c r="M19" s="87"/>
      <c r="N19" s="123">
        <v>10976133652</v>
      </c>
      <c r="O19" s="87"/>
      <c r="P19" s="216">
        <v>-37419999132</v>
      </c>
      <c r="Q19" s="216"/>
      <c r="R19" s="87"/>
      <c r="S19" s="123">
        <v>409548613</v>
      </c>
      <c r="T19" s="87"/>
      <c r="U19" s="133">
        <f t="shared" si="6"/>
        <v>-26034316867</v>
      </c>
      <c r="V19" s="87"/>
      <c r="W19" s="50">
        <v>2.56539825439553E-2</v>
      </c>
      <c r="X19" s="87"/>
      <c r="Y19" s="163">
        <f>-J19</f>
        <v>11300526848</v>
      </c>
      <c r="Z19" s="162">
        <f t="shared" si="0"/>
        <v>0.14697844958938647</v>
      </c>
      <c r="AA19" s="164">
        <f>-U19</f>
        <v>26034316867</v>
      </c>
      <c r="AB19" s="162">
        <f t="shared" si="1"/>
        <v>8.8081443429256986E-2</v>
      </c>
      <c r="AC19" s="165"/>
      <c r="AD19" s="215"/>
      <c r="AE19" s="215"/>
      <c r="AF19" s="215"/>
      <c r="AG19" s="215"/>
      <c r="AH19" s="215"/>
    </row>
    <row r="20" spans="1:34" ht="22.5" customHeight="1" x14ac:dyDescent="0.55000000000000004">
      <c r="A20" s="208" t="s">
        <v>190</v>
      </c>
      <c r="B20" s="208"/>
      <c r="D20" s="123">
        <v>0</v>
      </c>
      <c r="E20" s="87"/>
      <c r="F20" s="123">
        <v>0</v>
      </c>
      <c r="G20" s="87"/>
      <c r="H20" s="123">
        <v>0</v>
      </c>
      <c r="I20" s="87"/>
      <c r="J20" s="43">
        <f t="shared" ref="J20:J23" si="7">D20+F20+H20</f>
        <v>0</v>
      </c>
      <c r="K20" s="87"/>
      <c r="L20" s="50">
        <v>0</v>
      </c>
      <c r="M20" s="87"/>
      <c r="N20" s="123">
        <v>0</v>
      </c>
      <c r="O20" s="87"/>
      <c r="P20" s="194">
        <v>0</v>
      </c>
      <c r="Q20" s="194"/>
      <c r="R20" s="87"/>
      <c r="S20" s="43">
        <v>-5097151115</v>
      </c>
      <c r="T20" s="161"/>
      <c r="U20" s="133">
        <f t="shared" si="6"/>
        <v>-5097151115</v>
      </c>
      <c r="V20" s="87"/>
      <c r="W20" s="50">
        <v>5.0226870325090411E-3</v>
      </c>
      <c r="X20" s="87"/>
      <c r="Y20" s="163">
        <f t="shared" si="4"/>
        <v>0</v>
      </c>
      <c r="Z20" s="162">
        <f t="shared" si="0"/>
        <v>0</v>
      </c>
      <c r="AA20" s="164">
        <f>-U20</f>
        <v>5097151115</v>
      </c>
      <c r="AB20" s="162">
        <f t="shared" si="1"/>
        <v>1.7245101143995641E-2</v>
      </c>
      <c r="AC20" s="165"/>
      <c r="AD20" s="166"/>
      <c r="AE20" s="45"/>
      <c r="AF20" s="45"/>
      <c r="AG20" s="45"/>
      <c r="AH20" s="45"/>
    </row>
    <row r="21" spans="1:34" ht="22.5" customHeight="1" x14ac:dyDescent="0.55000000000000004">
      <c r="A21" s="208" t="s">
        <v>191</v>
      </c>
      <c r="B21" s="208"/>
      <c r="D21" s="123">
        <v>0</v>
      </c>
      <c r="E21" s="87"/>
      <c r="F21" s="123">
        <v>0</v>
      </c>
      <c r="G21" s="87"/>
      <c r="H21" s="123">
        <v>0</v>
      </c>
      <c r="I21" s="87"/>
      <c r="J21" s="43">
        <f t="shared" si="7"/>
        <v>0</v>
      </c>
      <c r="K21" s="87"/>
      <c r="L21" s="50">
        <v>0</v>
      </c>
      <c r="M21" s="87"/>
      <c r="N21" s="123">
        <v>0</v>
      </c>
      <c r="O21" s="87"/>
      <c r="P21" s="194">
        <v>0</v>
      </c>
      <c r="Q21" s="194"/>
      <c r="R21" s="87"/>
      <c r="S21" s="123">
        <v>14080520571</v>
      </c>
      <c r="T21" s="87"/>
      <c r="U21" s="123">
        <f t="shared" si="6"/>
        <v>14080520571</v>
      </c>
      <c r="V21" s="87"/>
      <c r="W21" s="50">
        <v>1.3874818793348349E-2</v>
      </c>
      <c r="X21" s="87"/>
      <c r="Y21" s="163">
        <f t="shared" si="4"/>
        <v>0</v>
      </c>
      <c r="Z21" s="162">
        <f t="shared" si="0"/>
        <v>0</v>
      </c>
      <c r="AA21" s="164">
        <f t="shared" si="5"/>
        <v>14080520571</v>
      </c>
      <c r="AB21" s="162">
        <f t="shared" si="1"/>
        <v>4.7638376012127753E-2</v>
      </c>
      <c r="AC21" s="165"/>
      <c r="AD21" s="166"/>
      <c r="AE21" s="45"/>
      <c r="AF21" s="45"/>
      <c r="AG21" s="45"/>
      <c r="AH21" s="45"/>
    </row>
    <row r="22" spans="1:34" ht="22.5" customHeight="1" x14ac:dyDescent="0.2">
      <c r="A22" s="208" t="s">
        <v>192</v>
      </c>
      <c r="B22" s="208"/>
      <c r="D22" s="123">
        <v>0</v>
      </c>
      <c r="E22" s="87"/>
      <c r="F22" s="123">
        <v>0</v>
      </c>
      <c r="G22" s="87"/>
      <c r="H22" s="123">
        <v>0</v>
      </c>
      <c r="I22" s="87"/>
      <c r="J22" s="43">
        <v>0</v>
      </c>
      <c r="K22" s="87"/>
      <c r="L22" s="50">
        <v>0</v>
      </c>
      <c r="M22" s="87"/>
      <c r="N22" s="123">
        <v>0</v>
      </c>
      <c r="O22" s="87"/>
      <c r="P22" s="194">
        <v>0</v>
      </c>
      <c r="Q22" s="194"/>
      <c r="R22" s="87"/>
      <c r="S22" s="123">
        <v>8648235318</v>
      </c>
      <c r="T22" s="87"/>
      <c r="U22" s="123">
        <f t="shared" si="6"/>
        <v>8648235318</v>
      </c>
      <c r="V22" s="87"/>
      <c r="W22" s="50">
        <v>8.5218935844332527E-3</v>
      </c>
      <c r="X22" s="87"/>
      <c r="Y22" s="163">
        <f t="shared" si="4"/>
        <v>0</v>
      </c>
      <c r="Z22" s="162">
        <f t="shared" si="0"/>
        <v>0</v>
      </c>
      <c r="AA22" s="164">
        <f t="shared" si="5"/>
        <v>8648235318</v>
      </c>
      <c r="AB22" s="162">
        <f t="shared" si="1"/>
        <v>2.9259421471161406E-2</v>
      </c>
      <c r="AC22" s="165"/>
      <c r="AD22" s="215"/>
      <c r="AE22" s="215"/>
      <c r="AF22" s="215"/>
      <c r="AG22" s="215"/>
      <c r="AH22" s="215"/>
    </row>
    <row r="23" spans="1:34" ht="22.5" customHeight="1" x14ac:dyDescent="0.2">
      <c r="A23" s="208" t="s">
        <v>23</v>
      </c>
      <c r="B23" s="208"/>
      <c r="D23" s="123">
        <v>0</v>
      </c>
      <c r="E23" s="87"/>
      <c r="F23" s="123">
        <v>1573633992</v>
      </c>
      <c r="G23" s="87"/>
      <c r="H23" s="123">
        <v>0</v>
      </c>
      <c r="I23" s="87"/>
      <c r="J23" s="123">
        <f t="shared" si="7"/>
        <v>1573633992</v>
      </c>
      <c r="K23" s="87"/>
      <c r="L23" s="50">
        <v>2.2586164737660116E-2</v>
      </c>
      <c r="M23" s="87"/>
      <c r="N23" s="123">
        <v>2400000000</v>
      </c>
      <c r="O23" s="87"/>
      <c r="P23" s="194">
        <v>380773992</v>
      </c>
      <c r="Q23" s="194"/>
      <c r="R23" s="87"/>
      <c r="S23" s="123">
        <v>0</v>
      </c>
      <c r="T23" s="87"/>
      <c r="U23" s="123">
        <f t="shared" si="6"/>
        <v>2780773992</v>
      </c>
      <c r="V23" s="87"/>
      <c r="W23" s="50">
        <v>2.7401497728514568E-3</v>
      </c>
      <c r="X23" s="87"/>
      <c r="Y23" s="163">
        <f t="shared" si="4"/>
        <v>1573633992</v>
      </c>
      <c r="Z23" s="162">
        <f t="shared" si="0"/>
        <v>2.0467212500473057E-2</v>
      </c>
      <c r="AA23" s="164">
        <f t="shared" si="5"/>
        <v>2780773992</v>
      </c>
      <c r="AB23" s="162">
        <f t="shared" si="1"/>
        <v>9.4081434253558572E-3</v>
      </c>
      <c r="AC23" s="165"/>
      <c r="AD23" s="215"/>
      <c r="AE23" s="215"/>
      <c r="AF23" s="215"/>
      <c r="AG23" s="215"/>
      <c r="AH23" s="215"/>
    </row>
    <row r="24" spans="1:34" ht="22.5" customHeight="1" x14ac:dyDescent="0.2">
      <c r="A24" s="208" t="s">
        <v>21</v>
      </c>
      <c r="B24" s="208"/>
      <c r="D24" s="123">
        <v>3091148325</v>
      </c>
      <c r="E24" s="87"/>
      <c r="F24" s="133">
        <v>-21817409400</v>
      </c>
      <c r="G24" s="87"/>
      <c r="H24" s="123">
        <v>0</v>
      </c>
      <c r="I24" s="87"/>
      <c r="J24" s="133">
        <f>D24+F24+H24</f>
        <v>-18726261075</v>
      </c>
      <c r="K24" s="87"/>
      <c r="L24" s="50">
        <v>0.26877559820808844</v>
      </c>
      <c r="M24" s="87"/>
      <c r="N24" s="123">
        <v>3091148325</v>
      </c>
      <c r="O24" s="87"/>
      <c r="P24" s="216">
        <v>-69865108616</v>
      </c>
      <c r="Q24" s="216"/>
      <c r="R24" s="87"/>
      <c r="S24" s="123">
        <v>0</v>
      </c>
      <c r="T24" s="87"/>
      <c r="U24" s="133">
        <f t="shared" si="6"/>
        <v>-66773960291</v>
      </c>
      <c r="V24" s="87"/>
      <c r="W24" s="50">
        <v>6.5798462100898361E-2</v>
      </c>
      <c r="X24" s="87"/>
      <c r="Y24" s="163">
        <f>-J24</f>
        <v>18726261075</v>
      </c>
      <c r="Z24" s="162">
        <f t="shared" si="0"/>
        <v>0.24356004427321878</v>
      </c>
      <c r="AA24" s="164">
        <f>-U24</f>
        <v>66773960291</v>
      </c>
      <c r="AB24" s="162">
        <f t="shared" si="1"/>
        <v>0.22591515790354266</v>
      </c>
      <c r="AC24" s="165"/>
      <c r="AD24" s="215"/>
      <c r="AE24" s="215"/>
      <c r="AF24" s="215"/>
      <c r="AG24" s="215"/>
      <c r="AH24" s="215"/>
    </row>
    <row r="25" spans="1:34" ht="22.5" customHeight="1" thickBot="1" x14ac:dyDescent="0.25">
      <c r="A25" s="204" t="s">
        <v>26</v>
      </c>
      <c r="B25" s="204"/>
      <c r="D25" s="34">
        <f>SUM(D9:D24)</f>
        <v>14067281977</v>
      </c>
      <c r="E25" s="87"/>
      <c r="F25" s="34">
        <f>SUM(F9:F24)</f>
        <v>-50396985800</v>
      </c>
      <c r="G25" s="87"/>
      <c r="H25" s="34">
        <f>SUM(H9:H24)</f>
        <v>1129178888</v>
      </c>
      <c r="I25" s="87"/>
      <c r="J25" s="34">
        <f>SUM(J9:J24)</f>
        <v>-35200524935</v>
      </c>
      <c r="K25" s="87"/>
      <c r="L25" s="52">
        <f>SUM(L9:L24)</f>
        <v>1</v>
      </c>
      <c r="M25" s="87"/>
      <c r="N25" s="34">
        <f>SUM(N9:N24)</f>
        <v>16467281977</v>
      </c>
      <c r="O25" s="129">
        <f>SUM(O9:O24)</f>
        <v>0</v>
      </c>
      <c r="P25" s="129">
        <f>SUM(P9:P24)</f>
        <v>-126999054478</v>
      </c>
      <c r="Q25" s="34">
        <f>P10+P17+P19+P23+P24</f>
        <v>-126999054478</v>
      </c>
      <c r="R25" s="129">
        <v>62712324443</v>
      </c>
      <c r="S25" s="34">
        <f>SUM(S9:S24)</f>
        <v>62712324443</v>
      </c>
      <c r="T25" s="87"/>
      <c r="U25" s="34">
        <f>SUM(U9:U24)</f>
        <v>-29971280307</v>
      </c>
      <c r="V25" s="87"/>
      <c r="W25" s="52">
        <f>SUM(W9:W24)</f>
        <v>0.29125297616812346</v>
      </c>
      <c r="X25" s="87"/>
      <c r="Y25" s="163">
        <f>SUM(Y9:Y24)</f>
        <v>76885603839</v>
      </c>
      <c r="AA25" s="164">
        <f>SUM(AA9:AA24)</f>
        <v>295570960845</v>
      </c>
      <c r="AB25" s="165"/>
      <c r="AC25" s="165"/>
    </row>
    <row r="26" spans="1:34" ht="22.5" customHeight="1" thickTop="1" x14ac:dyDescent="0.2">
      <c r="D26" s="146">
        <f>D25-'درآمد سود سهام'!M11</f>
        <v>0</v>
      </c>
      <c r="E26" s="147"/>
      <c r="F26" s="146">
        <f>F25+'درآمد سرمایه گذاری در صندوق'!F25+'درآمد سرمایه گذاری در اوراق به'!F20</f>
        <v>591874324761</v>
      </c>
      <c r="G26" s="147"/>
      <c r="H26" s="147"/>
      <c r="O26" s="142"/>
      <c r="P26" s="142"/>
      <c r="R26" s="142"/>
    </row>
    <row r="27" spans="1:34" ht="16.5" customHeight="1" x14ac:dyDescent="0.2">
      <c r="D27" s="149"/>
      <c r="E27" s="149"/>
      <c r="F27" s="149"/>
      <c r="G27" s="149"/>
      <c r="H27" s="149"/>
      <c r="I27" s="123"/>
      <c r="J27" s="123"/>
      <c r="K27" s="123"/>
      <c r="L27" s="123"/>
      <c r="M27" s="123"/>
      <c r="N27" s="123"/>
      <c r="O27" s="123"/>
      <c r="U27" s="155"/>
    </row>
    <row r="28" spans="1:34" ht="18.75" customHeight="1" x14ac:dyDescent="0.2">
      <c r="B28" s="117"/>
      <c r="D28" s="149"/>
      <c r="E28" s="149"/>
      <c r="F28" s="149"/>
      <c r="G28" s="149"/>
      <c r="H28" s="149"/>
      <c r="I28" s="123"/>
      <c r="J28" s="123"/>
      <c r="K28" s="123"/>
      <c r="L28" s="123"/>
      <c r="M28" s="123"/>
      <c r="N28" s="123"/>
      <c r="O28" s="123"/>
      <c r="P28" s="47"/>
    </row>
    <row r="29" spans="1:34" ht="18.75" customHeight="1" x14ac:dyDescent="0.2">
      <c r="D29" s="149"/>
      <c r="E29" s="149"/>
      <c r="F29" s="149">
        <f>F26-'درآمد ناشی از تغییر قیمت اوراق'!I33</f>
        <v>-2</v>
      </c>
      <c r="G29" s="149"/>
      <c r="H29" s="149"/>
      <c r="I29" s="123"/>
      <c r="J29" s="123"/>
      <c r="K29" s="123"/>
      <c r="L29" s="123"/>
      <c r="M29" s="123"/>
      <c r="N29" s="123"/>
      <c r="O29" s="123"/>
      <c r="P29" s="47"/>
    </row>
    <row r="30" spans="1:34" ht="18.75" customHeight="1" x14ac:dyDescent="0.2">
      <c r="D30" s="147"/>
      <c r="E30" s="147"/>
      <c r="F30" s="147"/>
      <c r="G30" s="147"/>
      <c r="H30" s="147"/>
      <c r="O30" s="47"/>
      <c r="P30" s="47"/>
    </row>
    <row r="31" spans="1:34" ht="12.75" customHeight="1" x14ac:dyDescent="0.2">
      <c r="D31" s="147"/>
      <c r="E31" s="147"/>
      <c r="F31" s="147"/>
      <c r="G31" s="147"/>
      <c r="H31" s="147"/>
      <c r="N31" s="116"/>
      <c r="O31" s="47"/>
      <c r="P31" s="47"/>
    </row>
    <row r="32" spans="1:34" ht="12.75" customHeight="1" x14ac:dyDescent="0.2">
      <c r="D32" s="47"/>
      <c r="E32" s="47"/>
      <c r="F32" s="47"/>
      <c r="N32" s="116"/>
    </row>
    <row r="33" spans="4:14" ht="12.75" customHeight="1" x14ac:dyDescent="0.2">
      <c r="D33" s="47"/>
      <c r="E33" s="47"/>
      <c r="F33" s="47"/>
      <c r="N33" s="116"/>
    </row>
    <row r="34" spans="4:14" ht="12.75" customHeight="1" x14ac:dyDescent="0.2">
      <c r="D34" s="47"/>
      <c r="E34" s="47"/>
      <c r="F34" s="47"/>
      <c r="N34" s="116"/>
    </row>
    <row r="35" spans="4:14" ht="18.75" customHeight="1" x14ac:dyDescent="0.2">
      <c r="D35" s="47"/>
      <c r="E35" s="47"/>
      <c r="F35" s="47"/>
      <c r="N35" s="116"/>
    </row>
    <row r="36" spans="4:14" ht="18.75" customHeight="1" x14ac:dyDescent="0.2">
      <c r="N36" s="116"/>
    </row>
    <row r="37" spans="4:14" ht="18.75" customHeight="1" x14ac:dyDescent="0.2">
      <c r="N37" s="116"/>
    </row>
  </sheetData>
  <mergeCells count="46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25:B25"/>
    <mergeCell ref="AD11:AH14"/>
    <mergeCell ref="AD16:AH19"/>
    <mergeCell ref="AD22:AH24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</mergeCells>
  <pageMargins left="0.39" right="0.39" top="0.39" bottom="0.39" header="0" footer="0"/>
  <pageSetup paperSize="9" scale="6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C38"/>
  <sheetViews>
    <sheetView rightToLeft="1" view="pageBreakPreview" zoomScale="70" zoomScaleNormal="85" zoomScaleSheetLayoutView="70" workbookViewId="0">
      <selection activeCell="B7" sqref="B7"/>
    </sheetView>
  </sheetViews>
  <sheetFormatPr defaultRowHeight="18.75" x14ac:dyDescent="0.2"/>
  <cols>
    <col min="1" max="1" width="5.140625" customWidth="1"/>
    <col min="2" max="2" width="32.42578125" customWidth="1"/>
    <col min="3" max="3" width="1.28515625" customWidth="1"/>
    <col min="4" max="4" width="13" customWidth="1"/>
    <col min="5" max="5" width="1.28515625" customWidth="1"/>
    <col min="6" max="6" width="17.5703125" style="115" bestFit="1" customWidth="1"/>
    <col min="7" max="7" width="1.28515625" style="115" customWidth="1"/>
    <col min="8" max="8" width="13.28515625" style="115" bestFit="1" customWidth="1"/>
    <col min="9" max="9" width="1.28515625" style="115" customWidth="1"/>
    <col min="10" max="10" width="17.5703125" style="115" bestFit="1" customWidth="1"/>
    <col min="11" max="11" width="1.28515625" style="115" customWidth="1"/>
    <col min="12" max="12" width="17.28515625" style="115" bestFit="1" customWidth="1"/>
    <col min="13" max="13" width="1.28515625" style="115" customWidth="1"/>
    <col min="14" max="14" width="16.28515625" style="115" bestFit="1" customWidth="1"/>
    <col min="15" max="16" width="1.28515625" style="115" customWidth="1"/>
    <col min="17" max="17" width="17.5703125" style="115" bestFit="1" customWidth="1"/>
    <col min="18" max="18" width="1.28515625" style="115" customWidth="1"/>
    <col min="19" max="19" width="16.7109375" style="115" bestFit="1" customWidth="1"/>
    <col min="20" max="20" width="1.28515625" style="115" customWidth="1"/>
    <col min="21" max="21" width="18.7109375" style="115" bestFit="1" customWidth="1"/>
    <col min="22" max="22" width="1.28515625" style="115" customWidth="1"/>
    <col min="23" max="23" width="18" style="115" bestFit="1" customWidth="1"/>
    <col min="24" max="24" width="2.28515625" customWidth="1"/>
    <col min="25" max="25" width="15.5703125" style="158" bestFit="1" customWidth="1"/>
    <col min="26" max="26" width="9.140625" style="158"/>
    <col min="27" max="27" width="16.42578125" style="158" hidden="1" customWidth="1"/>
    <col min="28" max="28" width="9.140625" style="170"/>
    <col min="29" max="29" width="9.140625" style="158"/>
  </cols>
  <sheetData>
    <row r="1" spans="1:28" ht="29.1" customHeight="1" x14ac:dyDescent="0.2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</row>
    <row r="2" spans="1:28" ht="21.75" customHeight="1" x14ac:dyDescent="0.2">
      <c r="A2" s="188" t="s">
        <v>159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</row>
    <row r="3" spans="1:28" ht="21.75" customHeight="1" x14ac:dyDescent="0.2">
      <c r="A3" s="188" t="s">
        <v>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</row>
    <row r="4" spans="1:28" ht="14.45" customHeight="1" x14ac:dyDescent="0.2"/>
    <row r="5" spans="1:28" ht="14.45" customHeight="1" x14ac:dyDescent="0.2">
      <c r="A5" s="1" t="s">
        <v>193</v>
      </c>
      <c r="B5" s="199" t="s">
        <v>194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</row>
    <row r="6" spans="1:28" ht="27.75" customHeight="1" x14ac:dyDescent="0.2">
      <c r="D6" s="197" t="s">
        <v>178</v>
      </c>
      <c r="E6" s="197"/>
      <c r="F6" s="197"/>
      <c r="G6" s="197"/>
      <c r="H6" s="197"/>
      <c r="I6" s="197"/>
      <c r="J6" s="197"/>
      <c r="K6" s="197"/>
      <c r="L6" s="197"/>
      <c r="N6" s="197" t="s">
        <v>179</v>
      </c>
      <c r="O6" s="197"/>
      <c r="P6" s="197"/>
      <c r="Q6" s="197"/>
      <c r="R6" s="197"/>
      <c r="S6" s="197"/>
      <c r="T6" s="197"/>
      <c r="U6" s="197"/>
      <c r="V6" s="197"/>
      <c r="W6" s="197"/>
    </row>
    <row r="7" spans="1:28" ht="27.75" customHeight="1" x14ac:dyDescent="0.2">
      <c r="D7" s="28"/>
      <c r="E7" s="28"/>
      <c r="F7" s="138"/>
      <c r="G7" s="138"/>
      <c r="H7" s="138"/>
      <c r="I7" s="138"/>
      <c r="J7" s="198" t="s">
        <v>26</v>
      </c>
      <c r="K7" s="198"/>
      <c r="L7" s="198"/>
      <c r="M7" s="87"/>
      <c r="N7" s="138"/>
      <c r="O7" s="138"/>
      <c r="P7" s="138"/>
      <c r="Q7" s="138"/>
      <c r="R7" s="138"/>
      <c r="S7" s="138"/>
      <c r="T7" s="138"/>
      <c r="U7" s="198" t="s">
        <v>26</v>
      </c>
      <c r="V7" s="198"/>
      <c r="W7" s="198"/>
    </row>
    <row r="8" spans="1:28" ht="33.75" customHeight="1" x14ac:dyDescent="0.2">
      <c r="A8" s="197" t="s">
        <v>43</v>
      </c>
      <c r="B8" s="197"/>
      <c r="D8" s="21" t="s">
        <v>195</v>
      </c>
      <c r="E8" s="27"/>
      <c r="F8" s="126" t="s">
        <v>182</v>
      </c>
      <c r="G8" s="87"/>
      <c r="H8" s="126" t="s">
        <v>183</v>
      </c>
      <c r="I8" s="87"/>
      <c r="J8" s="127" t="s">
        <v>97</v>
      </c>
      <c r="K8" s="138"/>
      <c r="L8" s="127" t="s">
        <v>164</v>
      </c>
      <c r="M8" s="87"/>
      <c r="N8" s="126" t="s">
        <v>195</v>
      </c>
      <c r="O8" s="87"/>
      <c r="P8" s="197" t="s">
        <v>182</v>
      </c>
      <c r="Q8" s="197"/>
      <c r="R8" s="87"/>
      <c r="S8" s="126" t="s">
        <v>183</v>
      </c>
      <c r="T8" s="87"/>
      <c r="U8" s="127" t="s">
        <v>97</v>
      </c>
      <c r="V8" s="138"/>
      <c r="W8" s="127" t="s">
        <v>164</v>
      </c>
    </row>
    <row r="9" spans="1:28" ht="21.75" customHeight="1" x14ac:dyDescent="0.2">
      <c r="A9" s="209" t="s">
        <v>49</v>
      </c>
      <c r="B9" s="209"/>
      <c r="D9" s="29">
        <v>0</v>
      </c>
      <c r="E9" s="27"/>
      <c r="F9" s="53">
        <v>-12108577689</v>
      </c>
      <c r="G9" s="87"/>
      <c r="H9" s="124">
        <v>889909053</v>
      </c>
      <c r="I9" s="87"/>
      <c r="J9" s="43">
        <f>D9+F9+H9</f>
        <v>-11218668636</v>
      </c>
      <c r="K9" s="87"/>
      <c r="L9" s="49">
        <v>1.3801856299433039E-2</v>
      </c>
      <c r="M9" s="87"/>
      <c r="N9" s="124">
        <v>0</v>
      </c>
      <c r="O9" s="87"/>
      <c r="P9" s="201">
        <v>2097506329</v>
      </c>
      <c r="Q9" s="201"/>
      <c r="R9" s="87"/>
      <c r="S9" s="124">
        <v>889909053</v>
      </c>
      <c r="T9" s="87"/>
      <c r="U9" s="124">
        <f>N9+P9+S9</f>
        <v>2987415382</v>
      </c>
      <c r="V9" s="87"/>
      <c r="W9" s="49">
        <v>2.9065033229574871E-3</v>
      </c>
      <c r="Y9" s="160">
        <f>-J9</f>
        <v>11218668636</v>
      </c>
      <c r="Z9" s="162">
        <f>Y9/$Y$25</f>
        <v>0.10063881712979623</v>
      </c>
      <c r="AA9" s="160">
        <f>U9</f>
        <v>2987415382</v>
      </c>
      <c r="AB9" s="170">
        <f>AA9/$AA$25</f>
        <v>7.6012299740854843E-3</v>
      </c>
    </row>
    <row r="10" spans="1:28" ht="21.75" customHeight="1" x14ac:dyDescent="0.2">
      <c r="A10" s="208" t="s">
        <v>196</v>
      </c>
      <c r="B10" s="208"/>
      <c r="D10" s="30">
        <v>0</v>
      </c>
      <c r="E10" s="27"/>
      <c r="F10" s="123">
        <v>0</v>
      </c>
      <c r="G10" s="87"/>
      <c r="H10" s="123">
        <v>0</v>
      </c>
      <c r="I10" s="87"/>
      <c r="J10" s="43">
        <f t="shared" ref="J10:J14" si="0">D10+F10+H10</f>
        <v>0</v>
      </c>
      <c r="K10" s="87"/>
      <c r="L10" s="50">
        <v>0</v>
      </c>
      <c r="M10" s="87"/>
      <c r="N10" s="123">
        <v>0</v>
      </c>
      <c r="O10" s="87"/>
      <c r="P10" s="194">
        <v>0</v>
      </c>
      <c r="Q10" s="194"/>
      <c r="R10" s="87"/>
      <c r="S10" s="123">
        <v>9917260293</v>
      </c>
      <c r="T10" s="87"/>
      <c r="U10" s="123">
        <f>N10+P10+S10</f>
        <v>9917260293</v>
      </c>
      <c r="V10" s="87"/>
      <c r="W10" s="50">
        <v>9.6486582247365706E-3</v>
      </c>
      <c r="Y10" s="160">
        <f>-J10</f>
        <v>0</v>
      </c>
      <c r="Z10" s="162">
        <f t="shared" ref="Z10:Z24" si="1">Y10/$Y$25</f>
        <v>0</v>
      </c>
      <c r="AA10" s="160">
        <f t="shared" ref="AA10:AA24" si="2">U10</f>
        <v>9917260293</v>
      </c>
      <c r="AB10" s="170">
        <f t="shared" ref="AB10:AB24" si="3">AA10/$AA$25</f>
        <v>2.5233643990107631E-2</v>
      </c>
    </row>
    <row r="11" spans="1:28" ht="21.75" customHeight="1" x14ac:dyDescent="0.2">
      <c r="A11" s="208" t="s">
        <v>197</v>
      </c>
      <c r="B11" s="208"/>
      <c r="D11" s="30">
        <v>0</v>
      </c>
      <c r="E11" s="27"/>
      <c r="F11" s="123">
        <v>0</v>
      </c>
      <c r="G11" s="87"/>
      <c r="H11" s="123">
        <v>0</v>
      </c>
      <c r="I11" s="87"/>
      <c r="J11" s="43">
        <f t="shared" si="0"/>
        <v>0</v>
      </c>
      <c r="K11" s="87"/>
      <c r="L11" s="50">
        <v>0</v>
      </c>
      <c r="M11" s="87"/>
      <c r="N11" s="123">
        <v>0</v>
      </c>
      <c r="O11" s="87"/>
      <c r="P11" s="194">
        <v>0</v>
      </c>
      <c r="Q11" s="194"/>
      <c r="R11" s="87"/>
      <c r="S11" s="123">
        <v>90404534576</v>
      </c>
      <c r="T11" s="87"/>
      <c r="U11" s="123">
        <f t="shared" ref="U11:U23" si="4">N11+P11+S11</f>
        <v>90404534576</v>
      </c>
      <c r="V11" s="87"/>
      <c r="W11" s="50">
        <v>8.7955990900621603E-2</v>
      </c>
      <c r="Y11" s="160">
        <f t="shared" ref="Y11:Y24" si="5">J11</f>
        <v>0</v>
      </c>
      <c r="Z11" s="162">
        <f t="shared" si="1"/>
        <v>0</v>
      </c>
      <c r="AA11" s="160">
        <f t="shared" si="2"/>
        <v>90404534576</v>
      </c>
      <c r="AB11" s="170">
        <f t="shared" si="3"/>
        <v>0.23002681922066195</v>
      </c>
    </row>
    <row r="12" spans="1:28" ht="21.75" customHeight="1" x14ac:dyDescent="0.2">
      <c r="A12" s="208" t="s">
        <v>198</v>
      </c>
      <c r="B12" s="208"/>
      <c r="D12" s="30">
        <v>0</v>
      </c>
      <c r="E12" s="27"/>
      <c r="F12" s="123">
        <v>0</v>
      </c>
      <c r="G12" s="87"/>
      <c r="H12" s="123">
        <v>0</v>
      </c>
      <c r="I12" s="87"/>
      <c r="J12" s="43">
        <f t="shared" si="0"/>
        <v>0</v>
      </c>
      <c r="K12" s="87"/>
      <c r="L12" s="50">
        <v>0</v>
      </c>
      <c r="M12" s="87"/>
      <c r="N12" s="123">
        <v>0</v>
      </c>
      <c r="O12" s="87"/>
      <c r="P12" s="194">
        <v>0</v>
      </c>
      <c r="Q12" s="194"/>
      <c r="R12" s="87"/>
      <c r="S12" s="123">
        <v>10481167592</v>
      </c>
      <c r="T12" s="87"/>
      <c r="U12" s="123">
        <f t="shared" si="4"/>
        <v>10481167592</v>
      </c>
      <c r="V12" s="87"/>
      <c r="W12" s="50">
        <v>1.0197292488407735E-2</v>
      </c>
      <c r="Y12" s="160">
        <f t="shared" si="5"/>
        <v>0</v>
      </c>
      <c r="Z12" s="162">
        <f t="shared" si="1"/>
        <v>0</v>
      </c>
      <c r="AA12" s="160">
        <f t="shared" si="2"/>
        <v>10481167592</v>
      </c>
      <c r="AB12" s="170">
        <f t="shared" si="3"/>
        <v>2.6668459211851171E-2</v>
      </c>
    </row>
    <row r="13" spans="1:28" ht="21.75" customHeight="1" x14ac:dyDescent="0.2">
      <c r="A13" s="208" t="s">
        <v>53</v>
      </c>
      <c r="B13" s="208"/>
      <c r="D13" s="30">
        <v>0</v>
      </c>
      <c r="E13" s="27"/>
      <c r="F13" s="123">
        <v>38509916008</v>
      </c>
      <c r="G13" s="87"/>
      <c r="H13" s="123">
        <v>0</v>
      </c>
      <c r="I13" s="87"/>
      <c r="J13" s="43">
        <f>D13+F13+H13</f>
        <v>38509916008</v>
      </c>
      <c r="K13" s="87"/>
      <c r="L13" s="50">
        <v>4.7377130396745598E-2</v>
      </c>
      <c r="M13" s="87"/>
      <c r="N13" s="123">
        <v>0</v>
      </c>
      <c r="O13" s="87"/>
      <c r="P13" s="194">
        <v>71749750789</v>
      </c>
      <c r="Q13" s="194"/>
      <c r="R13" s="87"/>
      <c r="S13" s="123">
        <v>9229334741</v>
      </c>
      <c r="T13" s="87"/>
      <c r="U13" s="123">
        <f t="shared" si="4"/>
        <v>80979085530</v>
      </c>
      <c r="V13" s="87"/>
      <c r="W13" s="50">
        <v>7.8785823558768689E-2</v>
      </c>
      <c r="Y13" s="160">
        <f t="shared" si="5"/>
        <v>38509916008</v>
      </c>
      <c r="Z13" s="162">
        <f t="shared" si="1"/>
        <v>0.34545920915931089</v>
      </c>
      <c r="AA13" s="160">
        <f t="shared" si="2"/>
        <v>80979085530</v>
      </c>
      <c r="AB13" s="170">
        <f t="shared" si="3"/>
        <v>0.20604454804426262</v>
      </c>
    </row>
    <row r="14" spans="1:28" ht="21.75" customHeight="1" x14ac:dyDescent="0.2">
      <c r="A14" s="208" t="s">
        <v>199</v>
      </c>
      <c r="B14" s="208"/>
      <c r="D14" s="30">
        <v>0</v>
      </c>
      <c r="E14" s="27"/>
      <c r="F14" s="123">
        <v>0</v>
      </c>
      <c r="G14" s="87"/>
      <c r="H14" s="123">
        <v>0</v>
      </c>
      <c r="I14" s="87"/>
      <c r="J14" s="43">
        <f t="shared" si="0"/>
        <v>0</v>
      </c>
      <c r="K14" s="87"/>
      <c r="L14" s="50">
        <v>0</v>
      </c>
      <c r="M14" s="87"/>
      <c r="N14" s="123">
        <v>0</v>
      </c>
      <c r="O14" s="87"/>
      <c r="P14" s="194">
        <v>0</v>
      </c>
      <c r="Q14" s="194"/>
      <c r="R14" s="87"/>
      <c r="S14" s="123">
        <v>16376983018</v>
      </c>
      <c r="T14" s="87"/>
      <c r="U14" s="123">
        <f t="shared" si="4"/>
        <v>16376983018</v>
      </c>
      <c r="V14" s="87"/>
      <c r="W14" s="50">
        <v>1.5933423871563681E-2</v>
      </c>
      <c r="Y14" s="160">
        <f t="shared" si="5"/>
        <v>0</v>
      </c>
      <c r="Z14" s="162">
        <f t="shared" si="1"/>
        <v>0</v>
      </c>
      <c r="AA14" s="160">
        <f t="shared" si="2"/>
        <v>16376983018</v>
      </c>
      <c r="AB14" s="170">
        <f t="shared" si="3"/>
        <v>4.1669871204241718E-2</v>
      </c>
    </row>
    <row r="15" spans="1:28" ht="21.75" customHeight="1" x14ac:dyDescent="0.2">
      <c r="A15" s="208" t="s">
        <v>200</v>
      </c>
      <c r="B15" s="208"/>
      <c r="D15" s="30">
        <v>0</v>
      </c>
      <c r="E15" s="27"/>
      <c r="F15" s="123">
        <v>0</v>
      </c>
      <c r="G15" s="87"/>
      <c r="H15" s="123">
        <v>0</v>
      </c>
      <c r="I15" s="87"/>
      <c r="J15" s="43">
        <f>D15+F15+H15</f>
        <v>0</v>
      </c>
      <c r="K15" s="87"/>
      <c r="L15" s="50">
        <v>0</v>
      </c>
      <c r="M15" s="87"/>
      <c r="N15" s="123">
        <v>0</v>
      </c>
      <c r="O15" s="87"/>
      <c r="P15" s="194">
        <v>0</v>
      </c>
      <c r="Q15" s="194"/>
      <c r="R15" s="87"/>
      <c r="S15" s="123">
        <v>6101246236</v>
      </c>
      <c r="T15" s="87"/>
      <c r="U15" s="123">
        <f t="shared" si="4"/>
        <v>6101246236</v>
      </c>
      <c r="V15" s="87"/>
      <c r="W15" s="50">
        <v>5.9359982431515306E-3</v>
      </c>
      <c r="Y15" s="160">
        <f t="shared" si="5"/>
        <v>0</v>
      </c>
      <c r="Z15" s="162">
        <f t="shared" si="1"/>
        <v>0</v>
      </c>
      <c r="AA15" s="160">
        <f t="shared" si="2"/>
        <v>6101246236</v>
      </c>
      <c r="AB15" s="170">
        <f t="shared" si="3"/>
        <v>1.5524113602612306E-2</v>
      </c>
    </row>
    <row r="16" spans="1:28" ht="21.75" customHeight="1" x14ac:dyDescent="0.2">
      <c r="A16" s="208" t="s">
        <v>55</v>
      </c>
      <c r="B16" s="208"/>
      <c r="D16" s="30">
        <v>0</v>
      </c>
      <c r="E16" s="27"/>
      <c r="F16" s="134">
        <v>-3999167550</v>
      </c>
      <c r="G16" s="87"/>
      <c r="H16" s="123">
        <v>0</v>
      </c>
      <c r="I16" s="87"/>
      <c r="J16" s="43">
        <f t="shared" ref="J16:J24" si="6">D16+F16+H16</f>
        <v>-3999167550</v>
      </c>
      <c r="K16" s="87"/>
      <c r="L16" s="50">
        <v>4.9200076794616628E-3</v>
      </c>
      <c r="M16" s="87"/>
      <c r="N16" s="123">
        <v>0</v>
      </c>
      <c r="O16" s="87"/>
      <c r="P16" s="217">
        <v>-3999167550</v>
      </c>
      <c r="Q16" s="217"/>
      <c r="R16" s="87"/>
      <c r="S16" s="123">
        <v>12184223676</v>
      </c>
      <c r="T16" s="87"/>
      <c r="U16" s="123">
        <f>N16+P16+S16</f>
        <v>8185056126</v>
      </c>
      <c r="V16" s="87"/>
      <c r="W16" s="50">
        <v>7.9633695977309304E-3</v>
      </c>
      <c r="Y16" s="160">
        <f>-J16</f>
        <v>3999167550</v>
      </c>
      <c r="Z16" s="162">
        <f t="shared" si="1"/>
        <v>3.5875156383918826E-2</v>
      </c>
      <c r="AA16" s="160">
        <f t="shared" si="2"/>
        <v>8185056126</v>
      </c>
      <c r="AB16" s="170">
        <f t="shared" si="3"/>
        <v>2.0826194555800551E-2</v>
      </c>
    </row>
    <row r="17" spans="1:29" ht="21.75" customHeight="1" x14ac:dyDescent="0.2">
      <c r="A17" s="208" t="s">
        <v>54</v>
      </c>
      <c r="B17" s="208"/>
      <c r="D17" s="30">
        <v>0</v>
      </c>
      <c r="E17" s="27"/>
      <c r="F17" s="134">
        <v>-24067200819</v>
      </c>
      <c r="G17" s="87"/>
      <c r="H17" s="123">
        <v>0</v>
      </c>
      <c r="I17" s="87"/>
      <c r="J17" s="43">
        <f t="shared" si="6"/>
        <v>-24067200819</v>
      </c>
      <c r="K17" s="87"/>
      <c r="L17" s="50">
        <v>2.9608865188112964E-2</v>
      </c>
      <c r="M17" s="87"/>
      <c r="N17" s="123">
        <v>0</v>
      </c>
      <c r="O17" s="87"/>
      <c r="P17" s="217">
        <v>-21660480737</v>
      </c>
      <c r="Q17" s="217"/>
      <c r="R17" s="87"/>
      <c r="S17" s="123">
        <v>0</v>
      </c>
      <c r="T17" s="87"/>
      <c r="U17" s="134">
        <f t="shared" si="4"/>
        <v>-21660480737</v>
      </c>
      <c r="V17" s="87"/>
      <c r="W17" s="50">
        <v>2.1073821745136591E-2</v>
      </c>
      <c r="Y17" s="160">
        <f>-J17</f>
        <v>24067200819</v>
      </c>
      <c r="Z17" s="162">
        <f t="shared" si="1"/>
        <v>0.21589857946932084</v>
      </c>
      <c r="AA17" s="160">
        <f>-U17</f>
        <v>21660480737</v>
      </c>
      <c r="AB17" s="170">
        <f t="shared" si="3"/>
        <v>5.5113291718060002E-2</v>
      </c>
    </row>
    <row r="18" spans="1:29" ht="21.75" customHeight="1" x14ac:dyDescent="0.2">
      <c r="A18" s="208" t="s">
        <v>48</v>
      </c>
      <c r="B18" s="208"/>
      <c r="D18" s="30">
        <v>0</v>
      </c>
      <c r="E18" s="27"/>
      <c r="F18" s="123">
        <v>20419188877</v>
      </c>
      <c r="G18" s="87"/>
      <c r="H18" s="123">
        <v>0</v>
      </c>
      <c r="I18" s="87"/>
      <c r="J18" s="43">
        <f t="shared" si="6"/>
        <v>20419188877</v>
      </c>
      <c r="K18" s="87"/>
      <c r="L18" s="50">
        <v>2.5120869487755812E-2</v>
      </c>
      <c r="M18" s="87"/>
      <c r="N18" s="123">
        <v>0</v>
      </c>
      <c r="O18" s="87"/>
      <c r="P18" s="194">
        <v>91187062657</v>
      </c>
      <c r="Q18" s="194"/>
      <c r="R18" s="87"/>
      <c r="S18" s="123">
        <v>0</v>
      </c>
      <c r="T18" s="87"/>
      <c r="U18" s="123">
        <f>N18+P18+S18</f>
        <v>91187062657</v>
      </c>
      <c r="V18" s="87"/>
      <c r="W18" s="50">
        <v>8.871732475510935E-2</v>
      </c>
      <c r="Y18" s="160">
        <f t="shared" si="5"/>
        <v>20419188877</v>
      </c>
      <c r="Z18" s="162">
        <f t="shared" si="1"/>
        <v>0.18317351924781214</v>
      </c>
      <c r="AA18" s="160">
        <f t="shared" si="2"/>
        <v>91187062657</v>
      </c>
      <c r="AB18" s="170">
        <f t="shared" si="3"/>
        <v>0.23201789683936211</v>
      </c>
    </row>
    <row r="19" spans="1:29" ht="21.75" customHeight="1" x14ac:dyDescent="0.2">
      <c r="A19" s="208" t="s">
        <v>52</v>
      </c>
      <c r="B19" s="208"/>
      <c r="D19" s="30">
        <v>0</v>
      </c>
      <c r="E19" s="27"/>
      <c r="F19" s="123">
        <v>18776970392</v>
      </c>
      <c r="G19" s="87"/>
      <c r="H19" s="123">
        <v>0</v>
      </c>
      <c r="I19" s="87"/>
      <c r="J19" s="43">
        <f t="shared" si="6"/>
        <v>18776970392</v>
      </c>
      <c r="K19" s="87"/>
      <c r="L19" s="50">
        <v>2.3100517137788903E-2</v>
      </c>
      <c r="M19" s="87"/>
      <c r="N19" s="123">
        <v>0</v>
      </c>
      <c r="O19" s="87"/>
      <c r="P19" s="194">
        <v>54627681915</v>
      </c>
      <c r="Q19" s="194"/>
      <c r="R19" s="87"/>
      <c r="S19" s="123">
        <v>0</v>
      </c>
      <c r="T19" s="87"/>
      <c r="U19" s="123">
        <f t="shared" si="4"/>
        <v>54627681915</v>
      </c>
      <c r="V19" s="87"/>
      <c r="W19" s="50">
        <v>5.3148129305378301E-2</v>
      </c>
      <c r="Y19" s="160">
        <f t="shared" si="5"/>
        <v>18776970392</v>
      </c>
      <c r="Z19" s="162">
        <f t="shared" si="1"/>
        <v>0.16844174213936436</v>
      </c>
      <c r="AA19" s="160">
        <f t="shared" si="2"/>
        <v>54627681915</v>
      </c>
      <c r="AB19" s="170">
        <f t="shared" si="3"/>
        <v>0.13899559321044747</v>
      </c>
    </row>
    <row r="20" spans="1:29" s="115" customFormat="1" ht="21.75" customHeight="1" x14ac:dyDescent="0.2">
      <c r="A20" s="208" t="s">
        <v>47</v>
      </c>
      <c r="B20" s="208"/>
      <c r="D20" s="113">
        <v>0</v>
      </c>
      <c r="E20" s="87"/>
      <c r="F20" s="134">
        <f>'درآمد ناشی از تغییر قیمت اوراق'!I17</f>
        <v>16811544113</v>
      </c>
      <c r="G20" s="87"/>
      <c r="H20" s="123">
        <v>0</v>
      </c>
      <c r="I20" s="87"/>
      <c r="J20" s="43">
        <f t="shared" si="6"/>
        <v>16811544113</v>
      </c>
      <c r="K20" s="87"/>
      <c r="L20" s="50">
        <v>0.84217499078873115</v>
      </c>
      <c r="M20" s="87"/>
      <c r="N20" s="123">
        <v>0</v>
      </c>
      <c r="O20" s="87"/>
      <c r="P20" s="217">
        <f>F20</f>
        <v>16811544113</v>
      </c>
      <c r="Q20" s="217"/>
      <c r="R20" s="87"/>
      <c r="S20" s="123">
        <v>0</v>
      </c>
      <c r="T20" s="87"/>
      <c r="U20" s="134">
        <f t="shared" si="4"/>
        <v>16811544113</v>
      </c>
      <c r="V20" s="87"/>
      <c r="W20" s="50">
        <v>0.60127101976908259</v>
      </c>
      <c r="Y20" s="146">
        <f>-J20</f>
        <v>-16811544113</v>
      </c>
      <c r="Z20" s="171">
        <f t="shared" si="1"/>
        <v>-0.15081057909389789</v>
      </c>
      <c r="AA20" s="146">
        <f>-U20</f>
        <v>-16811544113</v>
      </c>
      <c r="AB20" s="172">
        <f t="shared" si="3"/>
        <v>-4.2775575767720932E-2</v>
      </c>
      <c r="AC20" s="147"/>
    </row>
    <row r="21" spans="1:29" ht="21.75" customHeight="1" x14ac:dyDescent="0.2">
      <c r="A21" s="208" t="s">
        <v>46</v>
      </c>
      <c r="B21" s="208"/>
      <c r="D21" s="30">
        <v>0</v>
      </c>
      <c r="E21" s="27"/>
      <c r="F21" s="134">
        <v>-166801687</v>
      </c>
      <c r="G21" s="87"/>
      <c r="H21" s="123">
        <v>0</v>
      </c>
      <c r="I21" s="87"/>
      <c r="J21" s="43">
        <f t="shared" si="6"/>
        <v>-166801687</v>
      </c>
      <c r="K21" s="87"/>
      <c r="L21" s="50">
        <v>2.0520910182599391E-4</v>
      </c>
      <c r="M21" s="87"/>
      <c r="N21" s="123">
        <v>0</v>
      </c>
      <c r="O21" s="87"/>
      <c r="P21" s="217">
        <v>-923816944</v>
      </c>
      <c r="Q21" s="217"/>
      <c r="R21" s="87"/>
      <c r="S21" s="123">
        <v>0</v>
      </c>
      <c r="T21" s="87"/>
      <c r="U21" s="134">
        <f t="shared" si="4"/>
        <v>-923816944</v>
      </c>
      <c r="V21" s="87"/>
      <c r="W21" s="50">
        <v>8.9879600731748212E-4</v>
      </c>
      <c r="Y21" s="160">
        <f>-J21</f>
        <v>166801687</v>
      </c>
      <c r="Z21" s="162">
        <f t="shared" si="1"/>
        <v>1.4963205545680323E-3</v>
      </c>
      <c r="AA21" s="160">
        <f>-U21</f>
        <v>923816944</v>
      </c>
      <c r="AB21" s="170">
        <f t="shared" si="3"/>
        <v>2.3505753795107329E-3</v>
      </c>
    </row>
    <row r="22" spans="1:29" ht="21.75" customHeight="1" x14ac:dyDescent="0.2">
      <c r="A22" s="208" t="s">
        <v>50</v>
      </c>
      <c r="B22" s="208"/>
      <c r="D22" s="30">
        <v>0</v>
      </c>
      <c r="E22" s="27"/>
      <c r="F22" s="134">
        <v>-2616888750</v>
      </c>
      <c r="G22" s="87"/>
      <c r="H22" s="123">
        <v>0</v>
      </c>
      <c r="I22" s="87"/>
      <c r="J22" s="43">
        <f t="shared" si="6"/>
        <v>-2616888750</v>
      </c>
      <c r="K22" s="87"/>
      <c r="L22" s="50">
        <v>3.2194481939864785E-3</v>
      </c>
      <c r="M22" s="87"/>
      <c r="N22" s="123">
        <v>0</v>
      </c>
      <c r="O22" s="87"/>
      <c r="P22" s="217">
        <v>-4714395000</v>
      </c>
      <c r="Q22" s="217"/>
      <c r="R22" s="87"/>
      <c r="S22" s="123">
        <v>0</v>
      </c>
      <c r="T22" s="87"/>
      <c r="U22" s="134">
        <f t="shared" si="4"/>
        <v>-4714395000</v>
      </c>
      <c r="V22" s="87"/>
      <c r="W22" s="50">
        <v>4.5867089042236717E-3</v>
      </c>
      <c r="Y22" s="160">
        <f>-J22</f>
        <v>2616888750</v>
      </c>
      <c r="Z22" s="162">
        <f t="shared" si="1"/>
        <v>2.3475208770777269E-2</v>
      </c>
      <c r="AA22" s="160">
        <f>-U22</f>
        <v>4714395000</v>
      </c>
      <c r="AB22" s="170">
        <f t="shared" si="3"/>
        <v>1.1995385977991439E-2</v>
      </c>
    </row>
    <row r="23" spans="1:29" ht="21.75" customHeight="1" x14ac:dyDescent="0.2">
      <c r="A23" s="208" t="s">
        <v>51</v>
      </c>
      <c r="B23" s="208"/>
      <c r="D23" s="30">
        <v>0</v>
      </c>
      <c r="E23" s="27"/>
      <c r="F23" s="123">
        <v>7133829120</v>
      </c>
      <c r="G23" s="87"/>
      <c r="H23" s="123">
        <v>0</v>
      </c>
      <c r="I23" s="87"/>
      <c r="J23" s="43">
        <f t="shared" si="6"/>
        <v>7133829120</v>
      </c>
      <c r="K23" s="87"/>
      <c r="L23" s="50">
        <v>8.7764500025429622E-3</v>
      </c>
      <c r="M23" s="87"/>
      <c r="N23" s="123">
        <v>0</v>
      </c>
      <c r="O23" s="87"/>
      <c r="P23" s="194">
        <v>9905244005</v>
      </c>
      <c r="Q23" s="194"/>
      <c r="R23" s="87"/>
      <c r="S23" s="123">
        <v>0</v>
      </c>
      <c r="T23" s="87"/>
      <c r="U23" s="123">
        <f t="shared" si="4"/>
        <v>9905244005</v>
      </c>
      <c r="V23" s="87"/>
      <c r="W23" s="50">
        <v>9.6369673895041977E-3</v>
      </c>
      <c r="Y23" s="160">
        <f t="shared" si="5"/>
        <v>7133829120</v>
      </c>
      <c r="Z23" s="162">
        <f t="shared" si="1"/>
        <v>6.3995127009908351E-2</v>
      </c>
      <c r="AA23" s="160">
        <f t="shared" si="2"/>
        <v>9905244005</v>
      </c>
      <c r="AB23" s="170">
        <f t="shared" si="3"/>
        <v>2.5203069544694656E-2</v>
      </c>
    </row>
    <row r="24" spans="1:29" ht="21.75" customHeight="1" x14ac:dyDescent="0.2">
      <c r="A24" s="202" t="s">
        <v>56</v>
      </c>
      <c r="B24" s="202"/>
      <c r="D24" s="32">
        <v>0</v>
      </c>
      <c r="E24" s="27"/>
      <c r="F24" s="135">
        <v>1377480000</v>
      </c>
      <c r="G24" s="87"/>
      <c r="H24" s="135">
        <v>0</v>
      </c>
      <c r="I24" s="87"/>
      <c r="J24" s="43">
        <f t="shared" si="6"/>
        <v>1377480000</v>
      </c>
      <c r="K24" s="87"/>
      <c r="L24" s="51">
        <v>1.6946557236154937E-3</v>
      </c>
      <c r="M24" s="87"/>
      <c r="N24" s="135">
        <v>0</v>
      </c>
      <c r="O24" s="87"/>
      <c r="P24" s="194">
        <v>1377480000</v>
      </c>
      <c r="Q24" s="218"/>
      <c r="R24" s="87"/>
      <c r="S24" s="135">
        <v>0</v>
      </c>
      <c r="T24" s="87"/>
      <c r="U24" s="123">
        <f>N24+P24+S24</f>
        <v>1377480000</v>
      </c>
      <c r="V24" s="87"/>
      <c r="W24" s="51">
        <v>1.3401719163095209E-3</v>
      </c>
      <c r="Y24" s="160">
        <f t="shared" si="5"/>
        <v>1377480000</v>
      </c>
      <c r="Z24" s="162">
        <f t="shared" si="1"/>
        <v>1.2356899229120945E-2</v>
      </c>
      <c r="AA24" s="160">
        <f t="shared" si="2"/>
        <v>1377480000</v>
      </c>
      <c r="AB24" s="170">
        <f t="shared" si="3"/>
        <v>3.5048832940310789E-3</v>
      </c>
    </row>
    <row r="25" spans="1:29" ht="21.75" customHeight="1" x14ac:dyDescent="0.2">
      <c r="A25" s="204" t="s">
        <v>26</v>
      </c>
      <c r="B25" s="204"/>
      <c r="D25" s="34">
        <f>SUM(D9:D24)</f>
        <v>0</v>
      </c>
      <c r="E25" s="27"/>
      <c r="F25" s="34">
        <f>SUM(F9:F24)</f>
        <v>60070292015</v>
      </c>
      <c r="G25" s="87"/>
      <c r="H25" s="34">
        <f>SUM(H9:H24)</f>
        <v>889909053</v>
      </c>
      <c r="I25" s="87"/>
      <c r="J25" s="34">
        <f>SUM(J9:J24)</f>
        <v>60960201068</v>
      </c>
      <c r="K25" s="87"/>
      <c r="L25" s="52">
        <f>SUM(L9:L24)</f>
        <v>1</v>
      </c>
      <c r="M25" s="87"/>
      <c r="N25" s="34">
        <v>0</v>
      </c>
      <c r="O25" s="87"/>
      <c r="P25" s="87"/>
      <c r="Q25" s="34">
        <f>SUM(P9:Q24)</f>
        <v>216458409577</v>
      </c>
      <c r="R25" s="87"/>
      <c r="S25" s="34">
        <f>SUM(S9:S24)</f>
        <v>155584659185</v>
      </c>
      <c r="T25" s="87"/>
      <c r="U25" s="34">
        <f>SUM(U9:U24)</f>
        <v>372043068762</v>
      </c>
      <c r="V25" s="87"/>
      <c r="W25" s="52">
        <f>SUM(W9:W24)</f>
        <v>0.99999999999999978</v>
      </c>
      <c r="Y25" s="160">
        <f>SUM(Y9:Y24)</f>
        <v>111474567726</v>
      </c>
      <c r="AA25" s="160">
        <f>SUM(AA9:AA24)</f>
        <v>393017365898</v>
      </c>
    </row>
    <row r="28" spans="1:29" ht="26.25" x14ac:dyDescent="0.65">
      <c r="F28" s="167"/>
      <c r="G28" s="168"/>
      <c r="H28" s="167"/>
    </row>
    <row r="29" spans="1:29" x14ac:dyDescent="0.2">
      <c r="H29" s="169"/>
      <c r="I29" s="169"/>
      <c r="J29" s="169"/>
    </row>
    <row r="30" spans="1:29" x14ac:dyDescent="0.2">
      <c r="H30" s="169"/>
      <c r="I30" s="169"/>
      <c r="J30" s="169"/>
    </row>
    <row r="31" spans="1:29" x14ac:dyDescent="0.2">
      <c r="H31" s="169"/>
      <c r="I31" s="169"/>
      <c r="J31" s="169"/>
    </row>
    <row r="32" spans="1:29" x14ac:dyDescent="0.2">
      <c r="H32" s="169"/>
      <c r="I32" s="169"/>
      <c r="J32" s="169"/>
    </row>
    <row r="33" spans="8:10" x14ac:dyDescent="0.2">
      <c r="H33" s="169"/>
      <c r="I33" s="169"/>
      <c r="J33" s="169"/>
    </row>
    <row r="34" spans="8:10" x14ac:dyDescent="0.2">
      <c r="H34" s="169"/>
      <c r="I34" s="169"/>
      <c r="J34" s="169"/>
    </row>
    <row r="35" spans="8:10" x14ac:dyDescent="0.2">
      <c r="H35" s="169"/>
      <c r="I35" s="169"/>
      <c r="J35" s="169"/>
    </row>
    <row r="36" spans="8:10" x14ac:dyDescent="0.2">
      <c r="H36" s="169"/>
      <c r="I36" s="169"/>
      <c r="J36" s="169"/>
    </row>
    <row r="37" spans="8:10" x14ac:dyDescent="0.2">
      <c r="H37" s="169"/>
      <c r="I37" s="169"/>
      <c r="J37" s="169"/>
    </row>
    <row r="38" spans="8:10" x14ac:dyDescent="0.2">
      <c r="H38" s="169"/>
      <c r="I38" s="169"/>
      <c r="J38" s="169"/>
    </row>
  </sheetData>
  <mergeCells count="43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5:B25"/>
    <mergeCell ref="A22:B22"/>
    <mergeCell ref="P22:Q22"/>
    <mergeCell ref="A23:B23"/>
    <mergeCell ref="P23:Q23"/>
    <mergeCell ref="A24:B24"/>
    <mergeCell ref="P24:Q24"/>
  </mergeCells>
  <pageMargins left="0.39" right="0.39" top="0.39" bottom="0.39" header="0" footer="0"/>
  <pageSetup paperSize="9" scale="6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26"/>
  <sheetViews>
    <sheetView rightToLeft="1" view="pageBreakPreview" zoomScale="85" zoomScaleNormal="100" zoomScaleSheetLayoutView="85" workbookViewId="0">
      <selection activeCell="N10" sqref="N10"/>
    </sheetView>
  </sheetViews>
  <sheetFormatPr defaultRowHeight="12.75" x14ac:dyDescent="0.2"/>
  <cols>
    <col min="1" max="1" width="5.140625" customWidth="1"/>
    <col min="2" max="2" width="29.140625" style="115" customWidth="1"/>
    <col min="3" max="3" width="1.28515625" style="115" customWidth="1"/>
    <col min="4" max="4" width="18.42578125" style="115" bestFit="1" customWidth="1"/>
    <col min="5" max="5" width="1.28515625" style="115" customWidth="1"/>
    <col min="6" max="6" width="17.7109375" style="115" bestFit="1" customWidth="1"/>
    <col min="7" max="7" width="1.28515625" style="115" customWidth="1"/>
    <col min="8" max="8" width="13.28515625" style="115" bestFit="1" customWidth="1"/>
    <col min="9" max="9" width="1.28515625" style="115" customWidth="1"/>
    <col min="10" max="10" width="18.42578125" style="115" bestFit="1" customWidth="1"/>
    <col min="11" max="11" width="1.28515625" style="115" customWidth="1"/>
    <col min="12" max="12" width="19.42578125" style="115" bestFit="1" customWidth="1"/>
    <col min="13" max="13" width="1.28515625" style="115" customWidth="1"/>
    <col min="14" max="14" width="19.140625" style="115" bestFit="1" customWidth="1"/>
    <col min="15" max="15" width="1.28515625" style="115" customWidth="1"/>
    <col min="16" max="16" width="18.7109375" style="115" bestFit="1" customWidth="1"/>
    <col min="17" max="17" width="1.28515625" style="115" customWidth="1"/>
    <col min="18" max="18" width="19.42578125" style="115" bestFit="1" customWidth="1"/>
    <col min="19" max="19" width="0.28515625" style="115" customWidth="1"/>
    <col min="20" max="20" width="9.140625" style="115"/>
  </cols>
  <sheetData>
    <row r="1" spans="1:18" ht="29.1" customHeight="1" x14ac:dyDescent="0.2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</row>
    <row r="2" spans="1:18" ht="21.75" customHeight="1" x14ac:dyDescent="0.2">
      <c r="A2" s="188" t="s">
        <v>159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</row>
    <row r="3" spans="1:18" ht="21.75" customHeight="1" x14ac:dyDescent="0.2">
      <c r="A3" s="188" t="s">
        <v>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</row>
    <row r="4" spans="1:18" ht="14.45" customHeight="1" x14ac:dyDescent="0.2"/>
    <row r="5" spans="1:18" ht="24" x14ac:dyDescent="0.2">
      <c r="A5" s="1" t="s">
        <v>201</v>
      </c>
      <c r="B5" s="199" t="s">
        <v>202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</row>
    <row r="6" spans="1:18" ht="21" x14ac:dyDescent="0.2">
      <c r="D6" s="197" t="s">
        <v>178</v>
      </c>
      <c r="E6" s="197"/>
      <c r="F6" s="197"/>
      <c r="G6" s="197"/>
      <c r="H6" s="197"/>
      <c r="I6" s="197"/>
      <c r="J6" s="197"/>
      <c r="L6" s="197" t="s">
        <v>179</v>
      </c>
      <c r="M6" s="197"/>
      <c r="N6" s="197"/>
      <c r="O6" s="197"/>
      <c r="P6" s="197"/>
      <c r="Q6" s="197"/>
      <c r="R6" s="197"/>
    </row>
    <row r="7" spans="1:18" ht="14.45" customHeight="1" x14ac:dyDescent="0.2">
      <c r="D7" s="138"/>
      <c r="E7" s="138"/>
      <c r="F7" s="138"/>
      <c r="G7" s="138"/>
      <c r="H7" s="138"/>
      <c r="I7" s="138"/>
      <c r="J7" s="138"/>
      <c r="K7" s="87"/>
      <c r="L7" s="138"/>
      <c r="M7" s="138"/>
      <c r="N7" s="138"/>
      <c r="O7" s="138"/>
      <c r="P7" s="138"/>
      <c r="Q7" s="138"/>
      <c r="R7" s="138"/>
    </row>
    <row r="8" spans="1:18" ht="28.5" customHeight="1" x14ac:dyDescent="0.2">
      <c r="A8" s="197" t="s">
        <v>203</v>
      </c>
      <c r="B8" s="197"/>
      <c r="D8" s="126" t="s">
        <v>204</v>
      </c>
      <c r="E8" s="87"/>
      <c r="F8" s="126" t="s">
        <v>182</v>
      </c>
      <c r="G8" s="87"/>
      <c r="H8" s="126" t="s">
        <v>183</v>
      </c>
      <c r="I8" s="87"/>
      <c r="J8" s="126" t="s">
        <v>26</v>
      </c>
      <c r="K8" s="87"/>
      <c r="L8" s="126" t="s">
        <v>204</v>
      </c>
      <c r="M8" s="87"/>
      <c r="N8" s="126" t="s">
        <v>182</v>
      </c>
      <c r="O8" s="87"/>
      <c r="P8" s="126" t="s">
        <v>183</v>
      </c>
      <c r="Q8" s="87"/>
      <c r="R8" s="126" t="s">
        <v>26</v>
      </c>
    </row>
    <row r="9" spans="1:18" ht="18.75" x14ac:dyDescent="0.2">
      <c r="A9" s="209" t="s">
        <v>63</v>
      </c>
      <c r="B9" s="209"/>
      <c r="D9" s="124">
        <v>0</v>
      </c>
      <c r="E9" s="87"/>
      <c r="F9" s="124">
        <v>449548100999</v>
      </c>
      <c r="G9" s="87"/>
      <c r="H9" s="124">
        <v>12131128</v>
      </c>
      <c r="I9" s="87"/>
      <c r="J9" s="124">
        <f t="shared" ref="J9:J19" si="0">D9+F9+H9</f>
        <v>449560232127</v>
      </c>
      <c r="K9" s="87"/>
      <c r="L9" s="124">
        <v>0</v>
      </c>
      <c r="M9" s="87"/>
      <c r="N9" s="124">
        <v>1929350716511</v>
      </c>
      <c r="O9" s="87"/>
      <c r="P9" s="124">
        <v>6374362434</v>
      </c>
      <c r="Q9" s="87"/>
      <c r="R9" s="124">
        <f>L9+N9+P9</f>
        <v>1935725078945</v>
      </c>
    </row>
    <row r="10" spans="1:18" ht="18.75" x14ac:dyDescent="0.2">
      <c r="A10" s="208" t="s">
        <v>205</v>
      </c>
      <c r="B10" s="208"/>
      <c r="D10" s="123">
        <v>0</v>
      </c>
      <c r="E10" s="87"/>
      <c r="F10" s="123">
        <v>0</v>
      </c>
      <c r="G10" s="87"/>
      <c r="H10" s="123">
        <v>0</v>
      </c>
      <c r="I10" s="87"/>
      <c r="J10" s="129">
        <f t="shared" si="0"/>
        <v>0</v>
      </c>
      <c r="K10" s="87"/>
      <c r="L10" s="123">
        <v>0</v>
      </c>
      <c r="M10" s="87"/>
      <c r="N10" s="123">
        <v>0</v>
      </c>
      <c r="O10" s="87"/>
      <c r="P10" s="123">
        <v>38240773175</v>
      </c>
      <c r="Q10" s="87"/>
      <c r="R10" s="129">
        <f t="shared" ref="R10:R19" si="1">L10+N10+P10</f>
        <v>38240773175</v>
      </c>
    </row>
    <row r="11" spans="1:18" ht="18.75" x14ac:dyDescent="0.2">
      <c r="A11" s="208" t="s">
        <v>206</v>
      </c>
      <c r="B11" s="208"/>
      <c r="D11" s="123">
        <v>0</v>
      </c>
      <c r="E11" s="87"/>
      <c r="F11" s="123">
        <v>0</v>
      </c>
      <c r="G11" s="87"/>
      <c r="H11" s="123">
        <v>0</v>
      </c>
      <c r="I11" s="87"/>
      <c r="J11" s="129">
        <f t="shared" si="0"/>
        <v>0</v>
      </c>
      <c r="K11" s="87"/>
      <c r="L11" s="123">
        <v>203684296320</v>
      </c>
      <c r="M11" s="87"/>
      <c r="N11" s="123">
        <v>0</v>
      </c>
      <c r="O11" s="87"/>
      <c r="P11" s="123">
        <v>-242847382462</v>
      </c>
      <c r="Q11" s="87"/>
      <c r="R11" s="88">
        <f t="shared" si="1"/>
        <v>-39163086142</v>
      </c>
    </row>
    <row r="12" spans="1:18" ht="18.75" x14ac:dyDescent="0.2">
      <c r="A12" s="208" t="s">
        <v>207</v>
      </c>
      <c r="B12" s="208"/>
      <c r="D12" s="123">
        <v>0</v>
      </c>
      <c r="E12" s="87"/>
      <c r="F12" s="123">
        <v>0</v>
      </c>
      <c r="G12" s="87"/>
      <c r="H12" s="123">
        <v>0</v>
      </c>
      <c r="I12" s="87"/>
      <c r="J12" s="129">
        <f t="shared" si="0"/>
        <v>0</v>
      </c>
      <c r="K12" s="87"/>
      <c r="L12" s="123">
        <v>183163672938</v>
      </c>
      <c r="M12" s="87"/>
      <c r="N12" s="123">
        <v>0</v>
      </c>
      <c r="O12" s="87"/>
      <c r="P12" s="123">
        <v>-255844473385</v>
      </c>
      <c r="Q12" s="87"/>
      <c r="R12" s="88">
        <f t="shared" si="1"/>
        <v>-72680800447</v>
      </c>
    </row>
    <row r="13" spans="1:18" ht="18.75" x14ac:dyDescent="0.2">
      <c r="A13" s="208" t="s">
        <v>83</v>
      </c>
      <c r="B13" s="208"/>
      <c r="D13" s="123">
        <f>'سود اوراق بهادار'!E8</f>
        <v>59786697237</v>
      </c>
      <c r="E13" s="87"/>
      <c r="F13" s="123">
        <v>0</v>
      </c>
      <c r="G13" s="87"/>
      <c r="H13" s="123">
        <v>0</v>
      </c>
      <c r="I13" s="87"/>
      <c r="J13" s="129">
        <f t="shared" si="0"/>
        <v>59786697237</v>
      </c>
      <c r="K13" s="87"/>
      <c r="L13" s="123">
        <v>329873718333</v>
      </c>
      <c r="M13" s="87"/>
      <c r="N13" s="123">
        <v>59403921758</v>
      </c>
      <c r="O13" s="87"/>
      <c r="P13" s="123">
        <v>1822993</v>
      </c>
      <c r="Q13" s="87"/>
      <c r="R13" s="129">
        <f t="shared" si="1"/>
        <v>389279463084</v>
      </c>
    </row>
    <row r="14" spans="1:18" ht="18.75" x14ac:dyDescent="0.2">
      <c r="A14" s="208" t="s">
        <v>78</v>
      </c>
      <c r="B14" s="208"/>
      <c r="D14" s="123">
        <v>100129061500</v>
      </c>
      <c r="E14" s="87"/>
      <c r="F14" s="123">
        <v>29294689374</v>
      </c>
      <c r="G14" s="87"/>
      <c r="H14" s="123">
        <v>0</v>
      </c>
      <c r="I14" s="87"/>
      <c r="J14" s="129">
        <f t="shared" si="0"/>
        <v>129423750874</v>
      </c>
      <c r="K14" s="87"/>
      <c r="L14" s="123">
        <v>480507011654</v>
      </c>
      <c r="M14" s="87"/>
      <c r="N14" s="123">
        <v>159970999999</v>
      </c>
      <c r="O14" s="87"/>
      <c r="P14" s="123">
        <v>0</v>
      </c>
      <c r="Q14" s="87"/>
      <c r="R14" s="129">
        <f t="shared" si="1"/>
        <v>640478011653</v>
      </c>
    </row>
    <row r="15" spans="1:18" ht="18.75" x14ac:dyDescent="0.2">
      <c r="A15" s="208" t="s">
        <v>81</v>
      </c>
      <c r="B15" s="208"/>
      <c r="D15" s="123">
        <v>3003871845</v>
      </c>
      <c r="E15" s="87"/>
      <c r="F15" s="123">
        <v>767860799</v>
      </c>
      <c r="G15" s="87"/>
      <c r="H15" s="123">
        <v>0</v>
      </c>
      <c r="I15" s="87"/>
      <c r="J15" s="129">
        <f t="shared" si="0"/>
        <v>3771732644</v>
      </c>
      <c r="K15" s="87"/>
      <c r="L15" s="123">
        <v>14415210351</v>
      </c>
      <c r="M15" s="87"/>
      <c r="N15" s="123">
        <v>4152747178</v>
      </c>
      <c r="O15" s="87"/>
      <c r="P15" s="123">
        <v>0</v>
      </c>
      <c r="Q15" s="87"/>
      <c r="R15" s="129">
        <f t="shared" si="1"/>
        <v>18567957529</v>
      </c>
    </row>
    <row r="16" spans="1:18" ht="18.75" x14ac:dyDescent="0.2">
      <c r="A16" s="208" t="s">
        <v>72</v>
      </c>
      <c r="B16" s="208"/>
      <c r="D16" s="123">
        <v>39879887984</v>
      </c>
      <c r="E16" s="87"/>
      <c r="F16" s="123">
        <v>0</v>
      </c>
      <c r="G16" s="87"/>
      <c r="H16" s="123">
        <v>0</v>
      </c>
      <c r="I16" s="87"/>
      <c r="J16" s="129">
        <f t="shared" si="0"/>
        <v>39879887984</v>
      </c>
      <c r="K16" s="87"/>
      <c r="L16" s="123">
        <v>200329759112</v>
      </c>
      <c r="M16" s="87"/>
      <c r="N16" s="123">
        <v>0</v>
      </c>
      <c r="O16" s="87"/>
      <c r="P16" s="123">
        <v>0</v>
      </c>
      <c r="Q16" s="87"/>
      <c r="R16" s="129">
        <f t="shared" si="1"/>
        <v>200329759112</v>
      </c>
    </row>
    <row r="17" spans="1:18" ht="18.75" x14ac:dyDescent="0.2">
      <c r="A17" s="208" t="s">
        <v>75</v>
      </c>
      <c r="B17" s="208"/>
      <c r="D17" s="123">
        <v>20810107901</v>
      </c>
      <c r="E17" s="87"/>
      <c r="F17" s="123">
        <v>0</v>
      </c>
      <c r="G17" s="87"/>
      <c r="H17" s="123">
        <v>0</v>
      </c>
      <c r="I17" s="87"/>
      <c r="J17" s="129">
        <f t="shared" si="0"/>
        <v>20810107901</v>
      </c>
      <c r="K17" s="87"/>
      <c r="L17" s="123">
        <v>97320712683</v>
      </c>
      <c r="M17" s="87"/>
      <c r="N17" s="123">
        <v>0</v>
      </c>
      <c r="O17" s="87"/>
      <c r="P17" s="123">
        <v>0</v>
      </c>
      <c r="Q17" s="87"/>
      <c r="R17" s="129">
        <f t="shared" si="1"/>
        <v>97320712683</v>
      </c>
    </row>
    <row r="18" spans="1:18" ht="18.75" x14ac:dyDescent="0.2">
      <c r="A18" s="208" t="s">
        <v>69</v>
      </c>
      <c r="B18" s="208"/>
      <c r="D18" s="123">
        <v>0</v>
      </c>
      <c r="E18" s="87"/>
      <c r="F18" s="123">
        <v>70585424</v>
      </c>
      <c r="G18" s="87"/>
      <c r="H18" s="123">
        <v>0</v>
      </c>
      <c r="I18" s="87"/>
      <c r="J18" s="129">
        <f t="shared" si="0"/>
        <v>70585424</v>
      </c>
      <c r="K18" s="87"/>
      <c r="L18" s="123">
        <v>0</v>
      </c>
      <c r="M18" s="87"/>
      <c r="N18" s="123">
        <v>765538441</v>
      </c>
      <c r="O18" s="87"/>
      <c r="P18" s="123">
        <v>0</v>
      </c>
      <c r="Q18" s="87"/>
      <c r="R18" s="129">
        <f t="shared" si="1"/>
        <v>765538441</v>
      </c>
    </row>
    <row r="19" spans="1:18" ht="18.75" x14ac:dyDescent="0.2">
      <c r="A19" s="202" t="s">
        <v>66</v>
      </c>
      <c r="B19" s="202"/>
      <c r="D19" s="135">
        <v>0</v>
      </c>
      <c r="E19" s="87"/>
      <c r="F19" s="135">
        <v>102519781950</v>
      </c>
      <c r="G19" s="87"/>
      <c r="H19" s="135">
        <v>0</v>
      </c>
      <c r="I19" s="87"/>
      <c r="J19" s="129">
        <f t="shared" si="0"/>
        <v>102519781950</v>
      </c>
      <c r="K19" s="87"/>
      <c r="L19" s="135">
        <v>0</v>
      </c>
      <c r="M19" s="87"/>
      <c r="N19" s="135">
        <v>264249378581</v>
      </c>
      <c r="O19" s="87"/>
      <c r="P19" s="135">
        <v>0</v>
      </c>
      <c r="Q19" s="87"/>
      <c r="R19" s="129">
        <f t="shared" si="1"/>
        <v>264249378581</v>
      </c>
    </row>
    <row r="20" spans="1:18" ht="21" x14ac:dyDescent="0.2">
      <c r="A20" s="204" t="s">
        <v>26</v>
      </c>
      <c r="B20" s="204"/>
      <c r="D20" s="34">
        <f>SUM(D9:D19)</f>
        <v>223609626467</v>
      </c>
      <c r="E20" s="87"/>
      <c r="F20" s="34">
        <f>SUM(F9:F19)</f>
        <v>582201018546</v>
      </c>
      <c r="G20" s="87"/>
      <c r="H20" s="34">
        <f>SUM(H9:H19)</f>
        <v>12131128</v>
      </c>
      <c r="I20" s="87"/>
      <c r="J20" s="34">
        <f>SUM(J9:J19)</f>
        <v>805822776141</v>
      </c>
      <c r="K20" s="87"/>
      <c r="L20" s="34">
        <f>SUM(L9:L19)</f>
        <v>1509294381391</v>
      </c>
      <c r="M20" s="87"/>
      <c r="N20" s="34">
        <f>SUM(N9:N19)</f>
        <v>2417893302468</v>
      </c>
      <c r="O20" s="87"/>
      <c r="P20" s="34">
        <f>SUM(P9:P19)</f>
        <v>-454074897245</v>
      </c>
      <c r="Q20" s="87"/>
      <c r="R20" s="34">
        <f>SUM(R9:R19)</f>
        <v>3473112786614</v>
      </c>
    </row>
    <row r="24" spans="1:18" ht="26.25" x14ac:dyDescent="0.65">
      <c r="F24" s="167"/>
      <c r="G24" s="168"/>
      <c r="H24" s="167"/>
    </row>
    <row r="26" spans="1:18" x14ac:dyDescent="0.2">
      <c r="N26" s="122"/>
    </row>
  </sheetData>
  <mergeCells count="19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  <mergeCell ref="A17:B17"/>
    <mergeCell ref="A18:B18"/>
    <mergeCell ref="A19:B19"/>
    <mergeCell ref="A20:B20"/>
    <mergeCell ref="A13:B13"/>
    <mergeCell ref="A14:B14"/>
    <mergeCell ref="A15:B15"/>
    <mergeCell ref="A16:B16"/>
  </mergeCells>
  <pageMargins left="0.39" right="0.39" top="0.39" bottom="0.39" header="0" footer="0"/>
  <pageSetup paperSize="9" scale="75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FC1D0-B61F-4BFE-95C5-49A9462FECF2}">
  <sheetPr>
    <pageSetUpPr fitToPage="1"/>
  </sheetPr>
  <dimension ref="A1:Q17"/>
  <sheetViews>
    <sheetView rightToLeft="1" view="pageBreakPreview" zoomScale="55" zoomScaleNormal="55" zoomScaleSheetLayoutView="55" workbookViewId="0">
      <selection activeCell="A7" sqref="A7"/>
    </sheetView>
  </sheetViews>
  <sheetFormatPr defaultRowHeight="26.25" x14ac:dyDescent="0.65"/>
  <cols>
    <col min="1" max="1" width="77" style="61" bestFit="1" customWidth="1"/>
    <col min="2" max="2" width="3.140625" style="61" customWidth="1"/>
    <col min="3" max="3" width="24.7109375" style="61" customWidth="1"/>
    <col min="4" max="4" width="1.140625" style="61" customWidth="1"/>
    <col min="5" max="5" width="37.5703125" style="61" bestFit="1" customWidth="1"/>
    <col min="6" max="6" width="1.28515625" style="61" customWidth="1"/>
    <col min="7" max="7" width="16.7109375" style="61" bestFit="1" customWidth="1"/>
    <col min="8" max="8" width="1.28515625" style="61" customWidth="1"/>
    <col min="9" max="9" width="28.42578125" style="61" bestFit="1" customWidth="1"/>
    <col min="10" max="10" width="9.140625" style="61" customWidth="1"/>
    <col min="11" max="11" width="1.28515625" style="61" customWidth="1"/>
    <col min="12" max="12" width="28.5703125" style="61" customWidth="1"/>
    <col min="13" max="13" width="1.28515625" style="61" customWidth="1"/>
    <col min="14" max="14" width="20.140625" style="61" customWidth="1"/>
    <col min="15" max="15" width="1.28515625" style="61" customWidth="1"/>
    <col min="16" max="16" width="31.42578125" style="61" customWidth="1"/>
    <col min="17" max="17" width="25.140625" style="61" bestFit="1" customWidth="1"/>
    <col min="18" max="19" width="9.140625" style="61"/>
    <col min="20" max="20" width="24.5703125" style="61" bestFit="1" customWidth="1"/>
    <col min="21" max="26" width="9.140625" style="61"/>
    <col min="27" max="27" width="30.140625" style="61" customWidth="1"/>
    <col min="28" max="16384" width="9.140625" style="61"/>
  </cols>
  <sheetData>
    <row r="1" spans="1:17" ht="46.5" customHeight="1" x14ac:dyDescent="0.65">
      <c r="A1" s="219" t="s">
        <v>0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</row>
    <row r="2" spans="1:17" ht="46.5" customHeight="1" x14ac:dyDescent="0.65">
      <c r="A2" s="219" t="s">
        <v>159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</row>
    <row r="3" spans="1:17" ht="46.5" customHeight="1" x14ac:dyDescent="0.65">
      <c r="A3" s="219" t="s">
        <v>2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</row>
    <row r="4" spans="1:17" ht="46.5" customHeight="1" x14ac:dyDescent="0.65"/>
    <row r="5" spans="1:17" ht="46.5" customHeight="1" x14ac:dyDescent="0.65">
      <c r="A5" s="62" t="s">
        <v>208</v>
      </c>
      <c r="B5" s="220" t="s">
        <v>209</v>
      </c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</row>
    <row r="6" spans="1:17" ht="46.5" customHeight="1" x14ac:dyDescent="0.65">
      <c r="C6" s="63"/>
      <c r="D6" s="63"/>
      <c r="E6" s="63"/>
      <c r="F6" s="63"/>
      <c r="G6" s="63"/>
      <c r="H6" s="63"/>
      <c r="I6" s="63"/>
      <c r="J6" s="63"/>
      <c r="K6" s="63"/>
      <c r="L6" s="221" t="s">
        <v>210</v>
      </c>
      <c r="M6" s="63"/>
      <c r="N6" s="63"/>
      <c r="O6" s="63"/>
      <c r="P6" s="221" t="s">
        <v>211</v>
      </c>
    </row>
    <row r="7" spans="1:17" ht="46.5" customHeight="1" x14ac:dyDescent="0.65">
      <c r="A7" s="64" t="s">
        <v>212</v>
      </c>
      <c r="B7" s="65"/>
      <c r="C7" s="66" t="s">
        <v>213</v>
      </c>
      <c r="D7" s="63"/>
      <c r="E7" s="66" t="s">
        <v>214</v>
      </c>
      <c r="F7" s="63"/>
      <c r="G7" s="66" t="s">
        <v>37</v>
      </c>
      <c r="H7" s="63"/>
      <c r="I7" s="66" t="s">
        <v>215</v>
      </c>
      <c r="J7" s="66"/>
      <c r="K7" s="63"/>
      <c r="L7" s="222"/>
      <c r="M7" s="63"/>
      <c r="N7" s="66" t="s">
        <v>216</v>
      </c>
      <c r="O7" s="63"/>
      <c r="P7" s="222"/>
      <c r="Q7" s="78"/>
    </row>
    <row r="8" spans="1:17" ht="46.5" customHeight="1" x14ac:dyDescent="0.65">
      <c r="A8" s="67" t="s">
        <v>290</v>
      </c>
      <c r="B8" s="65"/>
      <c r="C8" s="63" t="s">
        <v>291</v>
      </c>
      <c r="D8" s="63"/>
      <c r="E8" s="63" t="s">
        <v>292</v>
      </c>
      <c r="F8" s="63"/>
      <c r="G8" s="68">
        <v>750000</v>
      </c>
      <c r="H8" s="63"/>
      <c r="I8" s="68">
        <v>750000000000</v>
      </c>
      <c r="J8" s="68"/>
      <c r="K8" s="63"/>
      <c r="L8" s="72">
        <v>5092530348</v>
      </c>
      <c r="M8" s="63"/>
      <c r="N8" s="69">
        <v>0.23</v>
      </c>
      <c r="O8" s="63"/>
      <c r="P8" s="70">
        <v>0.40799999999999997</v>
      </c>
      <c r="Q8" s="76"/>
    </row>
    <row r="9" spans="1:17" ht="46.5" customHeight="1" x14ac:dyDescent="0.65">
      <c r="A9" s="71" t="s">
        <v>293</v>
      </c>
      <c r="B9" s="65"/>
      <c r="C9" s="63" t="s">
        <v>226</v>
      </c>
      <c r="D9" s="63"/>
      <c r="E9" s="63" t="s">
        <v>294</v>
      </c>
      <c r="F9" s="63"/>
      <c r="G9" s="63">
        <v>1500000</v>
      </c>
      <c r="H9" s="63"/>
      <c r="I9" s="72">
        <v>1500000000000</v>
      </c>
      <c r="J9" s="63"/>
      <c r="K9" s="63"/>
      <c r="L9" s="72">
        <v>7220515184</v>
      </c>
      <c r="M9" s="63"/>
      <c r="N9" s="73">
        <v>0.26</v>
      </c>
      <c r="O9" s="63"/>
      <c r="P9" s="70">
        <v>0.36969999999999997</v>
      </c>
      <c r="Q9" s="72"/>
    </row>
    <row r="10" spans="1:17" ht="46.5" customHeight="1" x14ac:dyDescent="0.65">
      <c r="A10" s="74" t="s">
        <v>290</v>
      </c>
      <c r="B10" s="75"/>
      <c r="C10" s="63" t="s">
        <v>291</v>
      </c>
      <c r="D10" s="63"/>
      <c r="E10" s="63" t="s">
        <v>295</v>
      </c>
      <c r="F10" s="63"/>
      <c r="G10" s="63">
        <v>2998000</v>
      </c>
      <c r="H10" s="63"/>
      <c r="I10" s="72">
        <v>2998000000000</v>
      </c>
      <c r="J10" s="63"/>
      <c r="K10" s="63"/>
      <c r="L10" s="72">
        <f>1416020638+275991058427</f>
        <v>277407079065</v>
      </c>
      <c r="M10" s="63"/>
      <c r="N10" s="73">
        <v>0.20499999999999999</v>
      </c>
      <c r="O10" s="63"/>
      <c r="P10" s="77">
        <v>0.41060000000000002</v>
      </c>
      <c r="Q10" s="76"/>
    </row>
    <row r="11" spans="1:17" ht="46.5" customHeight="1" x14ac:dyDescent="0.65">
      <c r="A11" s="74" t="s">
        <v>63</v>
      </c>
      <c r="B11" s="78"/>
      <c r="C11" s="63" t="s">
        <v>291</v>
      </c>
      <c r="E11" s="63" t="s">
        <v>296</v>
      </c>
      <c r="G11" s="63">
        <v>2203677</v>
      </c>
      <c r="I11" s="72">
        <v>15001438599534</v>
      </c>
      <c r="J11" s="63"/>
      <c r="K11" s="63"/>
      <c r="L11" s="72">
        <v>141706838501</v>
      </c>
      <c r="M11" s="63"/>
      <c r="N11" s="73">
        <v>0.27</v>
      </c>
      <c r="O11" s="63"/>
      <c r="P11" s="79">
        <v>0.4</v>
      </c>
      <c r="Q11" s="76"/>
    </row>
    <row r="12" spans="1:17" ht="46.5" customHeight="1" x14ac:dyDescent="0.65">
      <c r="A12" s="80" t="s">
        <v>297</v>
      </c>
      <c r="C12" s="81" t="s">
        <v>226</v>
      </c>
      <c r="E12" s="63" t="s">
        <v>298</v>
      </c>
      <c r="G12" s="61">
        <v>1335900</v>
      </c>
      <c r="I12" s="61">
        <v>4999848883800</v>
      </c>
      <c r="L12" s="72">
        <v>54070437077</v>
      </c>
      <c r="N12" s="73">
        <v>27</v>
      </c>
      <c r="P12" s="82">
        <v>0.40439999999999998</v>
      </c>
      <c r="Q12" s="76"/>
    </row>
    <row r="13" spans="1:17" ht="46.5" customHeight="1" x14ac:dyDescent="0.65">
      <c r="Q13" s="78"/>
    </row>
    <row r="14" spans="1:17" ht="46.5" customHeight="1" x14ac:dyDescent="0.65">
      <c r="L14" s="83"/>
      <c r="Q14" s="78"/>
    </row>
    <row r="15" spans="1:17" x14ac:dyDescent="0.65">
      <c r="Q15" s="78"/>
    </row>
    <row r="16" spans="1:17" x14ac:dyDescent="0.65">
      <c r="Q16" s="78"/>
    </row>
    <row r="17" spans="17:17" x14ac:dyDescent="0.65">
      <c r="Q17" s="78"/>
    </row>
  </sheetData>
  <mergeCells count="6">
    <mergeCell ref="A1:P1"/>
    <mergeCell ref="A2:P2"/>
    <mergeCell ref="A3:P3"/>
    <mergeCell ref="B5:P5"/>
    <mergeCell ref="L6:L7"/>
    <mergeCell ref="P6:P7"/>
  </mergeCells>
  <pageMargins left="0.39" right="0.39" top="0.39" bottom="0.39" header="0" footer="0"/>
  <pageSetup paperSize="9" scale="4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6"/>
  <sheetViews>
    <sheetView rightToLeft="1" workbookViewId="0">
      <selection activeCell="M20" sqref="M20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</row>
    <row r="2" spans="1:17" ht="21.75" customHeight="1" x14ac:dyDescent="0.2">
      <c r="A2" s="188" t="s">
        <v>159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</row>
    <row r="3" spans="1:17" ht="21.75" customHeight="1" x14ac:dyDescent="0.2">
      <c r="A3" s="188" t="s">
        <v>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</row>
    <row r="4" spans="1:17" ht="14.45" customHeight="1" x14ac:dyDescent="0.2"/>
    <row r="5" spans="1:17" ht="14.45" customHeight="1" x14ac:dyDescent="0.2">
      <c r="A5" s="1" t="s">
        <v>208</v>
      </c>
      <c r="B5" s="199" t="s">
        <v>209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</row>
    <row r="6" spans="1:17" ht="29.1" customHeight="1" x14ac:dyDescent="0.2">
      <c r="M6" s="225" t="s">
        <v>210</v>
      </c>
      <c r="Q6" s="225" t="s">
        <v>211</v>
      </c>
    </row>
    <row r="7" spans="1:17" ht="14.45" customHeight="1" x14ac:dyDescent="0.2">
      <c r="A7" s="197" t="s">
        <v>212</v>
      </c>
      <c r="B7" s="197"/>
      <c r="D7" s="2" t="s">
        <v>213</v>
      </c>
      <c r="F7" s="2" t="s">
        <v>214</v>
      </c>
      <c r="H7" s="2" t="s">
        <v>37</v>
      </c>
      <c r="J7" s="197" t="s">
        <v>215</v>
      </c>
      <c r="K7" s="197"/>
      <c r="M7" s="225"/>
      <c r="O7" s="2" t="s">
        <v>216</v>
      </c>
      <c r="Q7" s="225"/>
    </row>
    <row r="8" spans="1:17" ht="14.45" customHeight="1" x14ac:dyDescent="0.2">
      <c r="A8" s="198" t="s">
        <v>217</v>
      </c>
      <c r="B8" s="226"/>
      <c r="D8" s="198" t="s">
        <v>218</v>
      </c>
      <c r="F8" s="4" t="s">
        <v>219</v>
      </c>
      <c r="H8" s="3"/>
      <c r="J8" s="3"/>
      <c r="K8" s="3"/>
      <c r="M8" s="3"/>
      <c r="O8" s="3"/>
      <c r="Q8" s="3"/>
    </row>
    <row r="9" spans="1:17" ht="14.45" customHeight="1" x14ac:dyDescent="0.2">
      <c r="A9" s="197"/>
      <c r="B9" s="197"/>
      <c r="D9" s="197"/>
      <c r="F9" s="4" t="s">
        <v>220</v>
      </c>
    </row>
    <row r="10" spans="1:17" ht="14.45" customHeight="1" x14ac:dyDescent="0.2">
      <c r="A10" s="198" t="s">
        <v>217</v>
      </c>
      <c r="B10" s="226"/>
      <c r="D10" s="198" t="s">
        <v>221</v>
      </c>
      <c r="F10" s="4" t="s">
        <v>219</v>
      </c>
    </row>
    <row r="11" spans="1:17" ht="14.45" customHeight="1" x14ac:dyDescent="0.2">
      <c r="A11" s="197"/>
      <c r="B11" s="197"/>
      <c r="D11" s="197"/>
      <c r="F11" s="4" t="s">
        <v>222</v>
      </c>
    </row>
    <row r="12" spans="1:17" ht="65.45" customHeight="1" x14ac:dyDescent="0.2">
      <c r="A12" s="223" t="s">
        <v>223</v>
      </c>
      <c r="B12" s="223"/>
      <c r="D12" s="17" t="s">
        <v>224</v>
      </c>
      <c r="F12" s="4" t="s">
        <v>225</v>
      </c>
    </row>
    <row r="13" spans="1:17" ht="14.45" customHeight="1" x14ac:dyDescent="0.2">
      <c r="A13" s="223" t="s">
        <v>226</v>
      </c>
      <c r="B13" s="224"/>
      <c r="D13" s="223" t="s">
        <v>226</v>
      </c>
      <c r="F13" s="4" t="s">
        <v>227</v>
      </c>
    </row>
    <row r="14" spans="1:17" ht="14.45" customHeight="1" x14ac:dyDescent="0.2">
      <c r="A14" s="211"/>
      <c r="B14" s="211"/>
      <c r="D14" s="211"/>
      <c r="F14" s="4" t="s">
        <v>228</v>
      </c>
    </row>
    <row r="15" spans="1:17" ht="14.45" customHeight="1" x14ac:dyDescent="0.2">
      <c r="A15" s="211"/>
      <c r="B15" s="211"/>
      <c r="D15" s="211"/>
      <c r="F15" s="4" t="s">
        <v>229</v>
      </c>
    </row>
    <row r="16" spans="1:17" ht="14.45" customHeight="1" x14ac:dyDescent="0.2">
      <c r="A16" s="225"/>
      <c r="B16" s="225"/>
      <c r="D16" s="225"/>
      <c r="F16" s="4" t="s">
        <v>230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197" t="s">
        <v>231</v>
      </c>
      <c r="B18" s="197"/>
      <c r="C18" s="197"/>
      <c r="D18" s="197"/>
      <c r="E18" s="197"/>
      <c r="F18" s="197"/>
      <c r="G18" s="197"/>
      <c r="H18" s="197"/>
      <c r="I18" s="197"/>
      <c r="J18" s="197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  <row r="22" spans="1:10" ht="14.45" customHeight="1" x14ac:dyDescent="0.2"/>
    <row r="23" spans="1:10" ht="14.45" customHeight="1" x14ac:dyDescent="0.2"/>
    <row r="24" spans="1:10" ht="14.45" customHeight="1" x14ac:dyDescent="0.2"/>
    <row r="25" spans="1:10" ht="14.45" customHeight="1" x14ac:dyDescent="0.2"/>
    <row r="26" spans="1:10" ht="14.45" customHeight="1" x14ac:dyDescent="0.2"/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9FB56-D0C5-4CB1-AC91-7875106F430D}">
  <sheetPr>
    <pageSetUpPr fitToPage="1"/>
  </sheetPr>
  <dimension ref="A1:J136"/>
  <sheetViews>
    <sheetView rightToLeft="1" topLeftCell="A109" workbookViewId="0">
      <selection activeCell="H118" sqref="H118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  <col min="15" max="15" width="10.7109375" bestFit="1" customWidth="1"/>
    <col min="16" max="16" width="7.28515625" bestFit="1" customWidth="1"/>
    <col min="17" max="17" width="16.85546875" bestFit="1" customWidth="1"/>
    <col min="20" max="20" width="16.85546875" bestFit="1" customWidth="1"/>
  </cols>
  <sheetData>
    <row r="1" spans="1:10" ht="29.1" customHeight="1" x14ac:dyDescent="0.2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0" ht="21.75" customHeight="1" x14ac:dyDescent="0.2">
      <c r="A2" s="188" t="s">
        <v>159</v>
      </c>
      <c r="B2" s="188"/>
      <c r="C2" s="188"/>
      <c r="D2" s="188"/>
      <c r="E2" s="188"/>
      <c r="F2" s="188"/>
      <c r="G2" s="188"/>
      <c r="H2" s="188"/>
      <c r="I2" s="188"/>
      <c r="J2" s="188"/>
    </row>
    <row r="3" spans="1:10" ht="21.75" customHeight="1" x14ac:dyDescent="0.2">
      <c r="A3" s="188" t="s">
        <v>2</v>
      </c>
      <c r="B3" s="188"/>
      <c r="C3" s="188"/>
      <c r="D3" s="188"/>
      <c r="E3" s="188"/>
      <c r="F3" s="188"/>
      <c r="G3" s="188"/>
      <c r="H3" s="188"/>
      <c r="I3" s="188"/>
      <c r="J3" s="188"/>
    </row>
    <row r="4" spans="1:10" ht="14.45" customHeight="1" x14ac:dyDescent="0.2"/>
    <row r="5" spans="1:10" ht="41.25" customHeight="1" x14ac:dyDescent="0.2">
      <c r="A5" s="95" t="s">
        <v>232</v>
      </c>
      <c r="B5" s="199" t="s">
        <v>233</v>
      </c>
      <c r="C5" s="199"/>
      <c r="D5" s="199"/>
      <c r="E5" s="199"/>
      <c r="F5" s="199"/>
      <c r="G5" s="199"/>
      <c r="H5" s="199"/>
      <c r="I5" s="199"/>
      <c r="J5" s="199"/>
    </row>
    <row r="6" spans="1:10" ht="41.25" customHeight="1" x14ac:dyDescent="0.2">
      <c r="D6" s="197" t="s">
        <v>178</v>
      </c>
      <c r="E6" s="197"/>
      <c r="F6" s="197"/>
      <c r="H6" s="197" t="s">
        <v>179</v>
      </c>
      <c r="I6" s="197"/>
      <c r="J6" s="197"/>
    </row>
    <row r="7" spans="1:10" ht="41.25" customHeight="1" x14ac:dyDescent="0.2">
      <c r="A7" s="230" t="s">
        <v>234</v>
      </c>
      <c r="B7" s="230"/>
      <c r="D7" s="96" t="s">
        <v>235</v>
      </c>
      <c r="E7" s="3"/>
      <c r="F7" s="96" t="s">
        <v>236</v>
      </c>
      <c r="H7" s="96" t="s">
        <v>235</v>
      </c>
      <c r="I7" s="3"/>
      <c r="J7" s="96" t="s">
        <v>236</v>
      </c>
    </row>
    <row r="8" spans="1:10" ht="21" x14ac:dyDescent="0.2">
      <c r="A8" s="42"/>
      <c r="B8" s="42"/>
      <c r="D8" s="110"/>
      <c r="E8" s="37"/>
      <c r="F8" s="110"/>
      <c r="H8" s="110"/>
      <c r="I8" s="37"/>
      <c r="J8" s="110"/>
    </row>
    <row r="9" spans="1:10" ht="21.75" customHeight="1" x14ac:dyDescent="0.2">
      <c r="A9" s="229" t="s">
        <v>100</v>
      </c>
      <c r="B9" s="229"/>
      <c r="D9" s="108"/>
      <c r="F9" s="109"/>
      <c r="H9" s="108"/>
      <c r="J9" s="109"/>
    </row>
    <row r="10" spans="1:10" ht="21.75" customHeight="1" x14ac:dyDescent="0.2">
      <c r="A10" s="228" t="s">
        <v>102</v>
      </c>
      <c r="B10" s="228"/>
      <c r="D10" s="8"/>
      <c r="F10" s="9"/>
      <c r="H10" s="8"/>
      <c r="J10" s="9"/>
    </row>
    <row r="11" spans="1:10" ht="21.75" customHeight="1" x14ac:dyDescent="0.2">
      <c r="A11" s="228" t="s">
        <v>103</v>
      </c>
      <c r="B11" s="228"/>
      <c r="D11" s="8"/>
      <c r="F11" s="9"/>
      <c r="H11" s="8"/>
      <c r="J11" s="9"/>
    </row>
    <row r="12" spans="1:10" ht="21.75" customHeight="1" x14ac:dyDescent="0.2">
      <c r="A12" s="228" t="s">
        <v>104</v>
      </c>
      <c r="B12" s="228"/>
      <c r="D12" s="8"/>
      <c r="F12" s="9"/>
      <c r="H12" s="8"/>
      <c r="J12" s="9"/>
    </row>
    <row r="13" spans="1:10" ht="21.75" customHeight="1" x14ac:dyDescent="0.2">
      <c r="A13" s="228" t="s">
        <v>105</v>
      </c>
      <c r="B13" s="228"/>
      <c r="D13" s="8"/>
      <c r="F13" s="9"/>
      <c r="H13" s="8"/>
      <c r="J13" s="9"/>
    </row>
    <row r="14" spans="1:10" ht="21.75" customHeight="1" x14ac:dyDescent="0.2">
      <c r="A14" s="228" t="s">
        <v>237</v>
      </c>
      <c r="B14" s="228"/>
      <c r="D14" s="8"/>
      <c r="F14" s="9"/>
      <c r="H14" s="8"/>
      <c r="J14" s="9"/>
    </row>
    <row r="15" spans="1:10" ht="21.75" customHeight="1" x14ac:dyDescent="0.2">
      <c r="A15" s="228" t="s">
        <v>106</v>
      </c>
      <c r="B15" s="228"/>
      <c r="D15" s="8"/>
      <c r="F15" s="9"/>
      <c r="H15" s="8"/>
      <c r="J15" s="9"/>
    </row>
    <row r="16" spans="1:10" ht="21.75" customHeight="1" x14ac:dyDescent="0.2">
      <c r="A16" s="228" t="s">
        <v>107</v>
      </c>
      <c r="B16" s="228"/>
      <c r="D16" s="8"/>
      <c r="F16" s="9"/>
      <c r="H16" s="8"/>
      <c r="J16" s="9"/>
    </row>
    <row r="17" spans="1:10" ht="21.75" customHeight="1" x14ac:dyDescent="0.2">
      <c r="A17" s="228" t="s">
        <v>108</v>
      </c>
      <c r="B17" s="228"/>
      <c r="D17" s="8"/>
      <c r="F17" s="9"/>
      <c r="H17" s="8"/>
      <c r="J17" s="9"/>
    </row>
    <row r="18" spans="1:10" ht="21.75" customHeight="1" x14ac:dyDescent="0.2">
      <c r="A18" s="228" t="s">
        <v>109</v>
      </c>
      <c r="B18" s="228"/>
      <c r="D18" s="8"/>
      <c r="F18" s="9"/>
      <c r="H18" s="8"/>
      <c r="J18" s="9"/>
    </row>
    <row r="19" spans="1:10" ht="21.75" customHeight="1" x14ac:dyDescent="0.2">
      <c r="A19" s="228" t="s">
        <v>110</v>
      </c>
      <c r="B19" s="228"/>
      <c r="D19" s="8"/>
      <c r="F19" s="9"/>
      <c r="H19" s="8"/>
      <c r="J19" s="9"/>
    </row>
    <row r="20" spans="1:10" ht="21.75" customHeight="1" x14ac:dyDescent="0.2">
      <c r="A20" s="208" t="s">
        <v>238</v>
      </c>
      <c r="B20" s="208"/>
      <c r="D20" s="8">
        <v>0</v>
      </c>
      <c r="F20" s="9"/>
      <c r="H20" s="8">
        <v>83502465738</v>
      </c>
      <c r="J20" s="9"/>
    </row>
    <row r="21" spans="1:10" ht="21.75" customHeight="1" x14ac:dyDescent="0.2">
      <c r="A21" s="208" t="s">
        <v>114</v>
      </c>
      <c r="B21" s="208"/>
      <c r="D21" s="8">
        <v>0</v>
      </c>
      <c r="F21" s="9"/>
      <c r="H21" s="8">
        <v>3528124991</v>
      </c>
      <c r="J21" s="9"/>
    </row>
    <row r="22" spans="1:10" ht="21.75" customHeight="1" x14ac:dyDescent="0.2">
      <c r="A22" s="208" t="s">
        <v>114</v>
      </c>
      <c r="B22" s="208"/>
      <c r="D22" s="8">
        <v>0</v>
      </c>
      <c r="F22" s="9"/>
      <c r="H22" s="8">
        <v>7262755337</v>
      </c>
      <c r="J22" s="9"/>
    </row>
    <row r="23" spans="1:10" ht="21.75" customHeight="1" x14ac:dyDescent="0.2">
      <c r="A23" s="228" t="s">
        <v>111</v>
      </c>
      <c r="B23" s="228"/>
      <c r="D23" s="8"/>
      <c r="F23" s="9"/>
      <c r="H23" s="8"/>
      <c r="J23" s="9"/>
    </row>
    <row r="24" spans="1:10" ht="21.75" customHeight="1" x14ac:dyDescent="0.2">
      <c r="A24" s="208" t="s">
        <v>114</v>
      </c>
      <c r="B24" s="208"/>
      <c r="D24" s="8">
        <v>0</v>
      </c>
      <c r="F24" s="9"/>
      <c r="H24" s="8">
        <v>6106902322</v>
      </c>
      <c r="J24" s="9"/>
    </row>
    <row r="25" spans="1:10" ht="21.75" customHeight="1" x14ac:dyDescent="0.2">
      <c r="A25" s="208" t="s">
        <v>122</v>
      </c>
      <c r="B25" s="208"/>
      <c r="D25" s="8">
        <v>0</v>
      </c>
      <c r="F25" s="9"/>
      <c r="H25" s="8">
        <v>8995652811</v>
      </c>
      <c r="J25" s="9"/>
    </row>
    <row r="26" spans="1:10" ht="21.75" customHeight="1" x14ac:dyDescent="0.2">
      <c r="A26" s="208" t="s">
        <v>123</v>
      </c>
      <c r="B26" s="208"/>
      <c r="D26" s="8">
        <v>0</v>
      </c>
      <c r="F26" s="9"/>
      <c r="H26" s="8">
        <v>30293584541</v>
      </c>
      <c r="J26" s="9"/>
    </row>
    <row r="27" spans="1:10" ht="21.75" customHeight="1" x14ac:dyDescent="0.2">
      <c r="A27" s="208" t="s">
        <v>114</v>
      </c>
      <c r="B27" s="208"/>
      <c r="D27" s="8">
        <v>0</v>
      </c>
      <c r="F27" s="9"/>
      <c r="H27" s="8">
        <v>39667628143</v>
      </c>
      <c r="J27" s="9"/>
    </row>
    <row r="28" spans="1:10" ht="21.75" customHeight="1" x14ac:dyDescent="0.2">
      <c r="A28" s="208" t="s">
        <v>123</v>
      </c>
      <c r="B28" s="208"/>
      <c r="D28" s="8">
        <v>0</v>
      </c>
      <c r="F28" s="9"/>
      <c r="H28" s="8">
        <v>4596763820</v>
      </c>
      <c r="J28" s="9"/>
    </row>
    <row r="29" spans="1:10" ht="21.75" customHeight="1" x14ac:dyDescent="0.2">
      <c r="A29" s="208" t="s">
        <v>114</v>
      </c>
      <c r="B29" s="208"/>
      <c r="D29" s="8">
        <v>0</v>
      </c>
      <c r="F29" s="9"/>
      <c r="H29" s="8">
        <v>37892566266</v>
      </c>
      <c r="J29" s="9"/>
    </row>
    <row r="30" spans="1:10" ht="21.75" customHeight="1" x14ac:dyDescent="0.2">
      <c r="A30" s="228" t="s">
        <v>112</v>
      </c>
      <c r="B30" s="228"/>
      <c r="D30" s="8"/>
      <c r="F30" s="9"/>
      <c r="H30" s="8"/>
      <c r="J30" s="9"/>
    </row>
    <row r="31" spans="1:10" ht="21.75" customHeight="1" x14ac:dyDescent="0.2">
      <c r="A31" s="208" t="s">
        <v>239</v>
      </c>
      <c r="B31" s="208"/>
      <c r="D31" s="8">
        <v>0</v>
      </c>
      <c r="F31" s="9"/>
      <c r="H31" s="8">
        <v>80319722138</v>
      </c>
      <c r="J31" s="9"/>
    </row>
    <row r="32" spans="1:10" ht="21.75" customHeight="1" x14ac:dyDescent="0.2">
      <c r="A32" s="208" t="s">
        <v>123</v>
      </c>
      <c r="B32" s="208"/>
      <c r="D32" s="8">
        <v>0</v>
      </c>
      <c r="F32" s="9"/>
      <c r="H32" s="8">
        <v>10411509923</v>
      </c>
      <c r="J32" s="9"/>
    </row>
    <row r="33" spans="1:10" ht="21.75" customHeight="1" x14ac:dyDescent="0.2">
      <c r="A33" s="208" t="s">
        <v>114</v>
      </c>
      <c r="B33" s="208"/>
      <c r="D33" s="8">
        <v>0</v>
      </c>
      <c r="F33" s="9"/>
      <c r="H33" s="8">
        <v>43328962173</v>
      </c>
      <c r="J33" s="9"/>
    </row>
    <row r="34" spans="1:10" ht="21.75" customHeight="1" x14ac:dyDescent="0.2">
      <c r="A34" s="208" t="s">
        <v>122</v>
      </c>
      <c r="B34" s="208"/>
      <c r="D34" s="8">
        <v>0</v>
      </c>
      <c r="F34" s="9"/>
      <c r="H34" s="8">
        <v>20180103129</v>
      </c>
      <c r="J34" s="9"/>
    </row>
    <row r="35" spans="1:10" ht="21.75" customHeight="1" x14ac:dyDescent="0.2">
      <c r="A35" s="208" t="s">
        <v>123</v>
      </c>
      <c r="B35" s="208"/>
      <c r="D35" s="8">
        <v>0</v>
      </c>
      <c r="F35" s="9"/>
      <c r="H35" s="8">
        <v>8386938569</v>
      </c>
      <c r="J35" s="9"/>
    </row>
    <row r="36" spans="1:10" ht="21.75" customHeight="1" x14ac:dyDescent="0.2">
      <c r="A36" s="208" t="s">
        <v>114</v>
      </c>
      <c r="B36" s="208"/>
      <c r="D36" s="8">
        <v>0</v>
      </c>
      <c r="F36" s="9"/>
      <c r="H36" s="8">
        <v>15769416945</v>
      </c>
      <c r="J36" s="9"/>
    </row>
    <row r="37" spans="1:10" ht="21.75" customHeight="1" x14ac:dyDescent="0.2">
      <c r="A37" s="208" t="s">
        <v>122</v>
      </c>
      <c r="B37" s="208"/>
      <c r="D37" s="8">
        <v>0</v>
      </c>
      <c r="F37" s="9"/>
      <c r="H37" s="8">
        <v>3293780389</v>
      </c>
      <c r="J37" s="9"/>
    </row>
    <row r="38" spans="1:10" ht="21.75" customHeight="1" x14ac:dyDescent="0.2">
      <c r="A38" s="208" t="s">
        <v>122</v>
      </c>
      <c r="B38" s="208"/>
      <c r="D38" s="8">
        <v>0</v>
      </c>
      <c r="F38" s="9"/>
      <c r="H38" s="8">
        <v>40716809132</v>
      </c>
      <c r="J38" s="9"/>
    </row>
    <row r="39" spans="1:10" ht="21.75" customHeight="1" x14ac:dyDescent="0.2">
      <c r="A39" s="208" t="s">
        <v>123</v>
      </c>
      <c r="B39" s="208"/>
      <c r="D39" s="8">
        <v>0</v>
      </c>
      <c r="F39" s="9"/>
      <c r="H39" s="8">
        <v>68753790332</v>
      </c>
      <c r="J39" s="9"/>
    </row>
    <row r="40" spans="1:10" ht="21.75" customHeight="1" x14ac:dyDescent="0.2">
      <c r="A40" s="208" t="s">
        <v>122</v>
      </c>
      <c r="B40" s="208"/>
      <c r="D40" s="8">
        <v>0</v>
      </c>
      <c r="F40" s="9"/>
      <c r="H40" s="8">
        <v>83159700776</v>
      </c>
      <c r="J40" s="9"/>
    </row>
    <row r="41" spans="1:10" ht="21.75" customHeight="1" x14ac:dyDescent="0.2">
      <c r="A41" s="208" t="s">
        <v>114</v>
      </c>
      <c r="B41" s="208"/>
      <c r="D41" s="8">
        <v>0</v>
      </c>
      <c r="F41" s="9"/>
      <c r="H41" s="8">
        <v>41352822355</v>
      </c>
      <c r="J41" s="9"/>
    </row>
    <row r="42" spans="1:10" ht="21.75" customHeight="1" x14ac:dyDescent="0.2">
      <c r="A42" s="208" t="s">
        <v>114</v>
      </c>
      <c r="B42" s="208"/>
      <c r="D42" s="8">
        <v>0</v>
      </c>
      <c r="F42" s="9"/>
      <c r="H42" s="8">
        <v>50204081088</v>
      </c>
      <c r="J42" s="9"/>
    </row>
    <row r="43" spans="1:10" ht="21.75" customHeight="1" x14ac:dyDescent="0.2">
      <c r="A43" s="208" t="s">
        <v>119</v>
      </c>
      <c r="B43" s="208"/>
      <c r="D43" s="8">
        <v>0</v>
      </c>
      <c r="F43" s="9"/>
      <c r="H43" s="8">
        <v>111835616422</v>
      </c>
      <c r="J43" s="9"/>
    </row>
    <row r="44" spans="1:10" ht="21.75" customHeight="1" x14ac:dyDescent="0.2">
      <c r="A44" s="208" t="s">
        <v>121</v>
      </c>
      <c r="B44" s="208"/>
      <c r="D44" s="8">
        <v>0</v>
      </c>
      <c r="F44" s="9"/>
      <c r="H44" s="8">
        <v>62819155890</v>
      </c>
      <c r="J44" s="9"/>
    </row>
    <row r="45" spans="1:10" ht="21.75" customHeight="1" x14ac:dyDescent="0.2">
      <c r="A45" s="208" t="s">
        <v>114</v>
      </c>
      <c r="B45" s="208"/>
      <c r="D45" s="8">
        <v>0</v>
      </c>
      <c r="F45" s="9"/>
      <c r="H45" s="8">
        <v>53140285067</v>
      </c>
      <c r="J45" s="9"/>
    </row>
    <row r="46" spans="1:10" ht="21.75" customHeight="1" x14ac:dyDescent="0.2">
      <c r="A46" s="208" t="s">
        <v>114</v>
      </c>
      <c r="B46" s="208"/>
      <c r="D46" s="8">
        <v>0</v>
      </c>
      <c r="F46" s="9"/>
      <c r="H46" s="8">
        <v>51635621450</v>
      </c>
      <c r="J46" s="9"/>
    </row>
    <row r="47" spans="1:10" ht="21.75" customHeight="1" x14ac:dyDescent="0.2">
      <c r="A47" s="208" t="s">
        <v>114</v>
      </c>
      <c r="B47" s="208"/>
      <c r="D47" s="8">
        <v>0</v>
      </c>
      <c r="F47" s="9"/>
      <c r="H47" s="8">
        <v>16234520542</v>
      </c>
      <c r="J47" s="9"/>
    </row>
    <row r="48" spans="1:10" ht="21.75" customHeight="1" x14ac:dyDescent="0.2">
      <c r="A48" s="208" t="s">
        <v>114</v>
      </c>
      <c r="B48" s="208"/>
      <c r="D48" s="8">
        <v>0</v>
      </c>
      <c r="F48" s="9"/>
      <c r="H48" s="8">
        <v>11467397257</v>
      </c>
      <c r="J48" s="9"/>
    </row>
    <row r="49" spans="1:10" ht="21.75" customHeight="1" x14ac:dyDescent="0.2">
      <c r="A49" s="208" t="s">
        <v>114</v>
      </c>
      <c r="B49" s="208"/>
      <c r="D49" s="8">
        <v>0</v>
      </c>
      <c r="F49" s="9"/>
      <c r="H49" s="8">
        <v>7435691831</v>
      </c>
      <c r="J49" s="9"/>
    </row>
    <row r="50" spans="1:10" ht="21.75" customHeight="1" x14ac:dyDescent="0.2">
      <c r="A50" s="208" t="s">
        <v>114</v>
      </c>
      <c r="B50" s="208"/>
      <c r="D50" s="8">
        <v>0</v>
      </c>
      <c r="F50" s="9"/>
      <c r="H50" s="8">
        <v>27456310353</v>
      </c>
      <c r="J50" s="9"/>
    </row>
    <row r="51" spans="1:10" ht="21.75" customHeight="1" x14ac:dyDescent="0.2">
      <c r="A51" s="208" t="s">
        <v>114</v>
      </c>
      <c r="B51" s="208"/>
      <c r="D51" s="8">
        <v>0</v>
      </c>
      <c r="F51" s="9"/>
      <c r="H51" s="8">
        <v>39444127560</v>
      </c>
      <c r="J51" s="9"/>
    </row>
    <row r="52" spans="1:10" ht="21.75" customHeight="1" x14ac:dyDescent="0.2">
      <c r="A52" s="208" t="s">
        <v>114</v>
      </c>
      <c r="B52" s="208"/>
      <c r="D52" s="8">
        <v>0</v>
      </c>
      <c r="F52" s="9"/>
      <c r="H52" s="8">
        <v>39907901368</v>
      </c>
      <c r="J52" s="9"/>
    </row>
    <row r="53" spans="1:10" ht="21.75" customHeight="1" x14ac:dyDescent="0.2">
      <c r="A53" s="208" t="s">
        <v>114</v>
      </c>
      <c r="B53" s="208"/>
      <c r="D53" s="8">
        <v>0</v>
      </c>
      <c r="F53" s="9"/>
      <c r="H53" s="8">
        <v>41417832326</v>
      </c>
      <c r="J53" s="9"/>
    </row>
    <row r="54" spans="1:10" ht="21.75" customHeight="1" x14ac:dyDescent="0.2">
      <c r="A54" s="228" t="s">
        <v>113</v>
      </c>
      <c r="B54" s="228"/>
      <c r="D54" s="8"/>
      <c r="F54" s="9"/>
      <c r="H54" s="8"/>
      <c r="J54" s="9"/>
    </row>
    <row r="55" spans="1:10" ht="21.75" customHeight="1" x14ac:dyDescent="0.2">
      <c r="A55" s="208" t="s">
        <v>114</v>
      </c>
      <c r="B55" s="208"/>
      <c r="D55" s="8">
        <v>0</v>
      </c>
      <c r="F55" s="9"/>
      <c r="H55" s="8">
        <v>42967916692</v>
      </c>
      <c r="J55" s="9"/>
    </row>
    <row r="56" spans="1:10" ht="21.75" customHeight="1" x14ac:dyDescent="0.2">
      <c r="A56" s="208" t="s">
        <v>114</v>
      </c>
      <c r="B56" s="208"/>
      <c r="D56" s="8">
        <v>0</v>
      </c>
      <c r="F56" s="9"/>
      <c r="H56" s="8">
        <v>36158429564</v>
      </c>
      <c r="J56" s="9"/>
    </row>
    <row r="57" spans="1:10" ht="21.75" customHeight="1" x14ac:dyDescent="0.2">
      <c r="A57" s="208" t="s">
        <v>119</v>
      </c>
      <c r="B57" s="208"/>
      <c r="D57" s="8">
        <v>0</v>
      </c>
      <c r="F57" s="9"/>
      <c r="H57" s="8">
        <v>58464555602</v>
      </c>
      <c r="J57" s="9"/>
    </row>
    <row r="58" spans="1:10" ht="21.75" customHeight="1" x14ac:dyDescent="0.2">
      <c r="A58" s="208" t="s">
        <v>122</v>
      </c>
      <c r="B58" s="208"/>
      <c r="D58" s="8">
        <v>0</v>
      </c>
      <c r="F58" s="9"/>
      <c r="H58" s="8">
        <v>3678548707</v>
      </c>
      <c r="J58" s="9"/>
    </row>
    <row r="59" spans="1:10" ht="21.75" customHeight="1" x14ac:dyDescent="0.2">
      <c r="A59" s="208" t="s">
        <v>119</v>
      </c>
      <c r="B59" s="208"/>
      <c r="D59" s="8">
        <v>0</v>
      </c>
      <c r="F59" s="9"/>
      <c r="H59" s="8">
        <v>24657534240</v>
      </c>
      <c r="J59" s="9"/>
    </row>
    <row r="60" spans="1:10" ht="21.75" customHeight="1" x14ac:dyDescent="0.2">
      <c r="A60" s="208" t="s">
        <v>119</v>
      </c>
      <c r="B60" s="208"/>
      <c r="D60" s="8">
        <v>0</v>
      </c>
      <c r="F60" s="9"/>
      <c r="H60" s="8">
        <v>24205479445</v>
      </c>
      <c r="J60" s="9"/>
    </row>
    <row r="61" spans="1:10" ht="21.75" customHeight="1" x14ac:dyDescent="0.2">
      <c r="A61" s="208" t="s">
        <v>114</v>
      </c>
      <c r="B61" s="208"/>
      <c r="D61" s="8">
        <v>0</v>
      </c>
      <c r="F61" s="9"/>
      <c r="H61" s="8">
        <v>20884018848</v>
      </c>
      <c r="J61" s="9"/>
    </row>
    <row r="62" spans="1:10" ht="21.75" customHeight="1" x14ac:dyDescent="0.2">
      <c r="A62" s="208" t="s">
        <v>114</v>
      </c>
      <c r="B62" s="208"/>
      <c r="D62" s="8">
        <v>0</v>
      </c>
      <c r="F62" s="9"/>
      <c r="H62" s="8">
        <v>24840767122</v>
      </c>
      <c r="J62" s="9"/>
    </row>
    <row r="63" spans="1:10" ht="21.75" customHeight="1" x14ac:dyDescent="0.2">
      <c r="A63" s="208" t="s">
        <v>114</v>
      </c>
      <c r="B63" s="208"/>
      <c r="D63" s="8">
        <v>19673998722</v>
      </c>
      <c r="F63" s="9"/>
      <c r="H63" s="8">
        <v>99686588185</v>
      </c>
      <c r="J63" s="9"/>
    </row>
    <row r="64" spans="1:10" ht="21.75" customHeight="1" x14ac:dyDescent="0.2">
      <c r="A64" s="208" t="s">
        <v>114</v>
      </c>
      <c r="B64" s="208"/>
      <c r="D64" s="8">
        <v>946849336</v>
      </c>
      <c r="F64" s="9"/>
      <c r="H64" s="8">
        <v>34717808217</v>
      </c>
      <c r="J64" s="9"/>
    </row>
    <row r="65" spans="1:10" ht="21.75" customHeight="1" x14ac:dyDescent="0.2">
      <c r="A65" s="208" t="s">
        <v>114</v>
      </c>
      <c r="B65" s="208"/>
      <c r="D65" s="8">
        <v>52546207666</v>
      </c>
      <c r="F65" s="9"/>
      <c r="H65" s="8">
        <v>138990883826</v>
      </c>
      <c r="J65" s="9"/>
    </row>
    <row r="66" spans="1:10" ht="21.75" customHeight="1" x14ac:dyDescent="0.2">
      <c r="A66" s="208" t="s">
        <v>114</v>
      </c>
      <c r="B66" s="208"/>
      <c r="D66" s="8">
        <v>17937534244</v>
      </c>
      <c r="F66" s="9"/>
      <c r="H66" s="8">
        <v>41806027376</v>
      </c>
      <c r="J66" s="9"/>
    </row>
    <row r="67" spans="1:10" ht="21.75" customHeight="1" x14ac:dyDescent="0.2">
      <c r="A67" s="208" t="s">
        <v>114</v>
      </c>
      <c r="B67" s="208"/>
      <c r="D67" s="8">
        <v>34887999999</v>
      </c>
      <c r="F67" s="9"/>
      <c r="H67" s="8">
        <v>77900602737</v>
      </c>
      <c r="J67" s="9"/>
    </row>
    <row r="68" spans="1:10" ht="21.75" customHeight="1" x14ac:dyDescent="0.2">
      <c r="A68" s="208" t="s">
        <v>114</v>
      </c>
      <c r="B68" s="208"/>
      <c r="D68" s="8">
        <v>0</v>
      </c>
      <c r="F68" s="9"/>
      <c r="H68" s="8">
        <v>20426350683</v>
      </c>
      <c r="J68" s="9"/>
    </row>
    <row r="69" spans="1:10" ht="21.75" customHeight="1" x14ac:dyDescent="0.2">
      <c r="A69" s="208" t="s">
        <v>114</v>
      </c>
      <c r="B69" s="208"/>
      <c r="D69" s="8">
        <v>27999999998</v>
      </c>
      <c r="F69" s="9"/>
      <c r="H69" s="8">
        <v>46904109582</v>
      </c>
      <c r="J69" s="9"/>
    </row>
    <row r="70" spans="1:10" ht="21.75" customHeight="1" x14ac:dyDescent="0.2">
      <c r="A70" s="208" t="s">
        <v>119</v>
      </c>
      <c r="B70" s="208"/>
      <c r="D70" s="8">
        <v>25479452048</v>
      </c>
      <c r="F70" s="9"/>
      <c r="H70" s="8">
        <v>44383561632</v>
      </c>
      <c r="J70" s="9"/>
    </row>
    <row r="71" spans="1:10" ht="21.75" customHeight="1" x14ac:dyDescent="0.2">
      <c r="A71" s="208" t="s">
        <v>119</v>
      </c>
      <c r="B71" s="208"/>
      <c r="D71" s="8">
        <v>25479452048</v>
      </c>
      <c r="F71" s="9"/>
      <c r="H71" s="8">
        <v>44383561632</v>
      </c>
      <c r="J71" s="9"/>
    </row>
    <row r="72" spans="1:10" ht="21.75" customHeight="1" x14ac:dyDescent="0.2">
      <c r="A72" s="208" t="s">
        <v>119</v>
      </c>
      <c r="B72" s="208"/>
      <c r="D72" s="8">
        <v>25479452048</v>
      </c>
      <c r="F72" s="9"/>
      <c r="H72" s="8">
        <v>44383561632</v>
      </c>
      <c r="J72" s="9"/>
    </row>
    <row r="73" spans="1:10" ht="21.75" customHeight="1" x14ac:dyDescent="0.2">
      <c r="A73" s="208" t="s">
        <v>119</v>
      </c>
      <c r="B73" s="208"/>
      <c r="D73" s="8">
        <v>25479452048</v>
      </c>
      <c r="F73" s="9"/>
      <c r="H73" s="8">
        <v>44383561632</v>
      </c>
      <c r="J73" s="9"/>
    </row>
    <row r="74" spans="1:10" ht="21.75" customHeight="1" x14ac:dyDescent="0.2">
      <c r="A74" s="208" t="s">
        <v>119</v>
      </c>
      <c r="B74" s="208"/>
      <c r="D74" s="8">
        <v>25479452048</v>
      </c>
      <c r="F74" s="9"/>
      <c r="H74" s="8">
        <v>44383561632</v>
      </c>
      <c r="J74" s="9"/>
    </row>
    <row r="75" spans="1:10" ht="21.75" customHeight="1" x14ac:dyDescent="0.2">
      <c r="A75" s="208" t="s">
        <v>119</v>
      </c>
      <c r="B75" s="208"/>
      <c r="D75" s="8">
        <v>8917808192</v>
      </c>
      <c r="F75" s="9"/>
      <c r="H75" s="8">
        <v>15534246528</v>
      </c>
      <c r="J75" s="9"/>
    </row>
    <row r="76" spans="1:10" ht="21.75" customHeight="1" x14ac:dyDescent="0.2">
      <c r="A76" s="208" t="s">
        <v>121</v>
      </c>
      <c r="B76" s="208"/>
      <c r="D76" s="8">
        <v>25479452048</v>
      </c>
      <c r="F76" s="9"/>
      <c r="H76" s="8">
        <v>44383561632</v>
      </c>
      <c r="J76" s="9"/>
    </row>
    <row r="77" spans="1:10" ht="21.75" customHeight="1" x14ac:dyDescent="0.2">
      <c r="A77" s="208" t="s">
        <v>122</v>
      </c>
      <c r="B77" s="208"/>
      <c r="D77" s="8">
        <v>18399655589</v>
      </c>
      <c r="F77" s="9"/>
      <c r="H77" s="8">
        <v>39177181321</v>
      </c>
      <c r="J77" s="9"/>
    </row>
    <row r="78" spans="1:10" ht="21.75" customHeight="1" x14ac:dyDescent="0.2">
      <c r="A78" s="208" t="s">
        <v>123</v>
      </c>
      <c r="B78" s="208"/>
      <c r="D78" s="8">
        <v>17967124028</v>
      </c>
      <c r="F78" s="9"/>
      <c r="H78" s="8">
        <v>36049315804</v>
      </c>
      <c r="J78" s="9"/>
    </row>
    <row r="79" spans="1:10" ht="21.75" customHeight="1" x14ac:dyDescent="0.2">
      <c r="A79" s="208" t="s">
        <v>119</v>
      </c>
      <c r="B79" s="208"/>
      <c r="D79" s="8">
        <v>33123287650</v>
      </c>
      <c r="F79" s="9"/>
      <c r="H79" s="8">
        <v>56630136950</v>
      </c>
      <c r="J79" s="9"/>
    </row>
    <row r="80" spans="1:10" ht="21.75" customHeight="1" x14ac:dyDescent="0.2">
      <c r="A80" s="208" t="s">
        <v>119</v>
      </c>
      <c r="B80" s="208"/>
      <c r="D80" s="8">
        <v>3821917801</v>
      </c>
      <c r="F80" s="9"/>
      <c r="H80" s="8">
        <v>6287671221</v>
      </c>
      <c r="J80" s="9"/>
    </row>
    <row r="81" spans="1:10" ht="21.75" customHeight="1" x14ac:dyDescent="0.2">
      <c r="A81" s="208" t="s">
        <v>119</v>
      </c>
      <c r="B81" s="208"/>
      <c r="D81" s="8">
        <v>13835342439</v>
      </c>
      <c r="F81" s="9"/>
      <c r="H81" s="8">
        <v>22761369819</v>
      </c>
      <c r="J81" s="9"/>
    </row>
    <row r="82" spans="1:10" ht="21.75" customHeight="1" x14ac:dyDescent="0.2">
      <c r="A82" s="208" t="s">
        <v>123</v>
      </c>
      <c r="B82" s="208"/>
      <c r="D82" s="8">
        <v>29964505025</v>
      </c>
      <c r="F82" s="9"/>
      <c r="H82" s="8">
        <v>45010100915</v>
      </c>
      <c r="J82" s="9"/>
    </row>
    <row r="83" spans="1:10" ht="21.75" customHeight="1" x14ac:dyDescent="0.2">
      <c r="A83" s="208" t="s">
        <v>119</v>
      </c>
      <c r="B83" s="208"/>
      <c r="D83" s="8">
        <v>16438356160</v>
      </c>
      <c r="F83" s="9"/>
      <c r="H83" s="8">
        <v>28767123280</v>
      </c>
      <c r="J83" s="9"/>
    </row>
    <row r="84" spans="1:10" ht="21.75" customHeight="1" x14ac:dyDescent="0.2">
      <c r="A84" s="208" t="s">
        <v>119</v>
      </c>
      <c r="B84" s="208"/>
      <c r="D84" s="8">
        <v>25479452048</v>
      </c>
      <c r="F84" s="9"/>
      <c r="H84" s="8">
        <v>37808219168</v>
      </c>
      <c r="J84" s="9"/>
    </row>
    <row r="85" spans="1:10" ht="21.75" customHeight="1" x14ac:dyDescent="0.2">
      <c r="A85" s="208" t="s">
        <v>119</v>
      </c>
      <c r="B85" s="208"/>
      <c r="D85" s="8">
        <v>23976164367</v>
      </c>
      <c r="F85" s="9"/>
      <c r="H85" s="8">
        <v>34804109565</v>
      </c>
      <c r="J85" s="9"/>
    </row>
    <row r="86" spans="1:10" ht="21.75" customHeight="1" x14ac:dyDescent="0.2">
      <c r="A86" s="208" t="s">
        <v>119</v>
      </c>
      <c r="B86" s="208"/>
      <c r="D86" s="8">
        <v>1643835600</v>
      </c>
      <c r="F86" s="9"/>
      <c r="H86" s="8">
        <v>2712328740</v>
      </c>
      <c r="J86" s="9"/>
    </row>
    <row r="87" spans="1:10" ht="21.75" customHeight="1" x14ac:dyDescent="0.2">
      <c r="A87" s="208" t="s">
        <v>122</v>
      </c>
      <c r="B87" s="208"/>
      <c r="D87" s="8">
        <v>39045983005</v>
      </c>
      <c r="F87" s="9"/>
      <c r="H87" s="8">
        <v>52993648755</v>
      </c>
      <c r="J87" s="9"/>
    </row>
    <row r="88" spans="1:10" ht="21.75" customHeight="1" x14ac:dyDescent="0.2">
      <c r="A88" s="208" t="s">
        <v>129</v>
      </c>
      <c r="B88" s="208"/>
      <c r="D88" s="8">
        <v>25479452048</v>
      </c>
      <c r="F88" s="9"/>
      <c r="H88" s="8">
        <v>33698630128</v>
      </c>
      <c r="J88" s="9"/>
    </row>
    <row r="89" spans="1:10" ht="21.75" customHeight="1" x14ac:dyDescent="0.2">
      <c r="A89" s="208" t="s">
        <v>114</v>
      </c>
      <c r="B89" s="208"/>
      <c r="D89" s="8">
        <v>17163999997</v>
      </c>
      <c r="F89" s="9"/>
      <c r="H89" s="8">
        <v>20187013693</v>
      </c>
      <c r="J89" s="9"/>
    </row>
    <row r="90" spans="1:10" ht="21.75" customHeight="1" x14ac:dyDescent="0.2">
      <c r="A90" s="208" t="s">
        <v>114</v>
      </c>
      <c r="B90" s="208"/>
      <c r="D90" s="8">
        <v>50958904096</v>
      </c>
      <c r="F90" s="9"/>
      <c r="H90" s="8">
        <v>55890410944</v>
      </c>
      <c r="J90" s="9"/>
    </row>
    <row r="91" spans="1:10" ht="21.75" customHeight="1" x14ac:dyDescent="0.2">
      <c r="A91" s="208" t="s">
        <v>119</v>
      </c>
      <c r="B91" s="208"/>
      <c r="D91" s="8">
        <v>20842191777</v>
      </c>
      <c r="F91" s="9"/>
      <c r="H91" s="8">
        <v>22859178078</v>
      </c>
      <c r="J91" s="9"/>
    </row>
    <row r="92" spans="1:10" ht="21.75" customHeight="1" x14ac:dyDescent="0.2">
      <c r="A92" s="208" t="s">
        <v>114</v>
      </c>
      <c r="B92" s="208"/>
      <c r="D92" s="8">
        <v>24195359997</v>
      </c>
      <c r="F92" s="9"/>
      <c r="H92" s="8">
        <v>25615831229</v>
      </c>
      <c r="J92" s="9"/>
    </row>
    <row r="93" spans="1:10" ht="21.75" customHeight="1" x14ac:dyDescent="0.2">
      <c r="A93" s="208" t="s">
        <v>122</v>
      </c>
      <c r="B93" s="208"/>
      <c r="D93" s="8">
        <v>17159972040</v>
      </c>
      <c r="F93" s="9"/>
      <c r="H93" s="8">
        <v>17159972040</v>
      </c>
      <c r="J93" s="9"/>
    </row>
    <row r="94" spans="1:10" ht="21.75" customHeight="1" x14ac:dyDescent="0.2">
      <c r="A94" s="208" t="s">
        <v>122</v>
      </c>
      <c r="B94" s="208"/>
      <c r="D94" s="8">
        <v>13118958892</v>
      </c>
      <c r="F94" s="9"/>
      <c r="H94" s="8">
        <v>13118958892</v>
      </c>
      <c r="J94" s="9"/>
    </row>
    <row r="95" spans="1:10" ht="21.75" customHeight="1" x14ac:dyDescent="0.2">
      <c r="A95" s="208" t="s">
        <v>135</v>
      </c>
      <c r="B95" s="208"/>
      <c r="D95" s="8">
        <v>20547945200</v>
      </c>
      <c r="F95" s="9"/>
      <c r="H95" s="8">
        <v>20547945200</v>
      </c>
      <c r="J95" s="9"/>
    </row>
    <row r="96" spans="1:10" ht="21.75" customHeight="1" x14ac:dyDescent="0.2">
      <c r="A96" s="208" t="s">
        <v>136</v>
      </c>
      <c r="B96" s="208"/>
      <c r="D96" s="8">
        <v>41095890400</v>
      </c>
      <c r="F96" s="9"/>
      <c r="H96" s="8">
        <v>41095890400</v>
      </c>
      <c r="J96" s="9"/>
    </row>
    <row r="97" spans="1:10" ht="21.75" customHeight="1" x14ac:dyDescent="0.2">
      <c r="A97" s="208" t="s">
        <v>136</v>
      </c>
      <c r="B97" s="208"/>
      <c r="D97" s="8">
        <v>2609589025</v>
      </c>
      <c r="F97" s="9"/>
      <c r="H97" s="8">
        <v>2609589025</v>
      </c>
      <c r="J97" s="9"/>
    </row>
    <row r="98" spans="1:10" ht="21.75" customHeight="1" x14ac:dyDescent="0.2">
      <c r="A98" s="208" t="s">
        <v>138</v>
      </c>
      <c r="B98" s="208"/>
      <c r="D98" s="8">
        <v>50802164376</v>
      </c>
      <c r="F98" s="9"/>
      <c r="H98" s="8">
        <v>50802164376</v>
      </c>
      <c r="J98" s="9"/>
    </row>
    <row r="99" spans="1:10" ht="21.75" customHeight="1" x14ac:dyDescent="0.2">
      <c r="A99" s="208" t="s">
        <v>114</v>
      </c>
      <c r="B99" s="208"/>
      <c r="D99" s="8">
        <v>16901635054</v>
      </c>
      <c r="F99" s="9"/>
      <c r="H99" s="8">
        <v>16901635054</v>
      </c>
      <c r="J99" s="9"/>
    </row>
    <row r="100" spans="1:10" ht="21.75" customHeight="1" x14ac:dyDescent="0.2">
      <c r="A100" s="208" t="s">
        <v>138</v>
      </c>
      <c r="B100" s="208"/>
      <c r="D100" s="8">
        <v>7646939168</v>
      </c>
      <c r="F100" s="9"/>
      <c r="H100" s="8">
        <v>7646939168</v>
      </c>
      <c r="J100" s="9"/>
    </row>
    <row r="101" spans="1:10" ht="21.75" customHeight="1" x14ac:dyDescent="0.2">
      <c r="A101" s="208" t="s">
        <v>138</v>
      </c>
      <c r="B101" s="208"/>
      <c r="D101" s="8">
        <v>38738087660</v>
      </c>
      <c r="F101" s="9"/>
      <c r="H101" s="8">
        <v>38738087660</v>
      </c>
      <c r="J101" s="9"/>
    </row>
    <row r="102" spans="1:10" ht="21.75" customHeight="1" x14ac:dyDescent="0.2">
      <c r="A102" s="208" t="s">
        <v>122</v>
      </c>
      <c r="B102" s="208"/>
      <c r="D102" s="8">
        <v>8573815056</v>
      </c>
      <c r="F102" s="9"/>
      <c r="H102" s="8">
        <v>8573815056</v>
      </c>
      <c r="J102" s="9"/>
    </row>
    <row r="103" spans="1:10" ht="21.75" customHeight="1" x14ac:dyDescent="0.2">
      <c r="A103" s="208" t="s">
        <v>144</v>
      </c>
      <c r="B103" s="208"/>
      <c r="D103" s="8">
        <v>20851397244</v>
      </c>
      <c r="F103" s="9"/>
      <c r="H103" s="8">
        <v>20851397244</v>
      </c>
      <c r="J103" s="9"/>
    </row>
    <row r="104" spans="1:10" ht="21.75" customHeight="1" x14ac:dyDescent="0.2">
      <c r="A104" s="208" t="s">
        <v>144</v>
      </c>
      <c r="B104" s="208"/>
      <c r="D104" s="8">
        <v>15286027394</v>
      </c>
      <c r="F104" s="9"/>
      <c r="H104" s="8">
        <v>15286027394</v>
      </c>
      <c r="J104" s="9"/>
    </row>
    <row r="105" spans="1:10" ht="21.75" customHeight="1" x14ac:dyDescent="0.2">
      <c r="A105" s="208" t="s">
        <v>123</v>
      </c>
      <c r="B105" s="208"/>
      <c r="D105" s="8">
        <v>5507441091</v>
      </c>
      <c r="F105" s="9"/>
      <c r="H105" s="8">
        <v>5507441091</v>
      </c>
      <c r="J105" s="9"/>
    </row>
    <row r="106" spans="1:10" ht="21.75" customHeight="1" x14ac:dyDescent="0.2">
      <c r="A106" s="208" t="s">
        <v>144</v>
      </c>
      <c r="B106" s="208"/>
      <c r="D106" s="8">
        <v>17095890400</v>
      </c>
      <c r="F106" s="9"/>
      <c r="H106" s="8">
        <v>17095890400</v>
      </c>
      <c r="J106" s="9"/>
    </row>
    <row r="107" spans="1:10" ht="21.75" customHeight="1" x14ac:dyDescent="0.2">
      <c r="A107" s="208" t="s">
        <v>148</v>
      </c>
      <c r="B107" s="208"/>
      <c r="D107" s="8">
        <v>9470482190</v>
      </c>
      <c r="F107" s="9"/>
      <c r="H107" s="8">
        <v>9470482190</v>
      </c>
      <c r="J107" s="9"/>
    </row>
    <row r="108" spans="1:10" ht="21.75" customHeight="1" x14ac:dyDescent="0.2">
      <c r="A108" s="208" t="s">
        <v>150</v>
      </c>
      <c r="B108" s="208"/>
      <c r="D108" s="8">
        <v>10684931504</v>
      </c>
      <c r="F108" s="9"/>
      <c r="H108" s="8">
        <v>10684931504</v>
      </c>
      <c r="J108" s="9"/>
    </row>
    <row r="109" spans="1:10" ht="21.75" customHeight="1" x14ac:dyDescent="0.2">
      <c r="A109" s="208" t="s">
        <v>123</v>
      </c>
      <c r="B109" s="208"/>
      <c r="D109" s="8">
        <v>8547945198</v>
      </c>
      <c r="F109" s="9"/>
      <c r="H109" s="8">
        <v>8547945198</v>
      </c>
      <c r="J109" s="9"/>
    </row>
    <row r="110" spans="1:10" ht="21.75" customHeight="1" x14ac:dyDescent="0.2">
      <c r="A110" s="208" t="s">
        <v>122</v>
      </c>
      <c r="B110" s="208"/>
      <c r="D110" s="8">
        <v>12826587111</v>
      </c>
      <c r="F110" s="9"/>
      <c r="H110" s="8">
        <v>12826587111</v>
      </c>
      <c r="J110" s="9"/>
    </row>
    <row r="111" spans="1:10" ht="21.75" customHeight="1" x14ac:dyDescent="0.2">
      <c r="A111" s="208" t="s">
        <v>153</v>
      </c>
      <c r="B111" s="208"/>
      <c r="D111" s="8">
        <v>9863013696</v>
      </c>
      <c r="F111" s="9"/>
      <c r="H111" s="8">
        <v>9863013696</v>
      </c>
      <c r="J111" s="9"/>
    </row>
    <row r="112" spans="1:10" ht="21.75" customHeight="1" x14ac:dyDescent="0.2">
      <c r="A112" s="208" t="s">
        <v>154</v>
      </c>
      <c r="B112" s="208"/>
      <c r="D112" s="8">
        <v>4830904104</v>
      </c>
      <c r="F112" s="9"/>
      <c r="H112" s="8">
        <v>4830904104</v>
      </c>
      <c r="J112" s="9"/>
    </row>
    <row r="113" spans="1:10" ht="21.75" customHeight="1" x14ac:dyDescent="0.2">
      <c r="A113" s="208" t="s">
        <v>122</v>
      </c>
      <c r="B113" s="208"/>
      <c r="D113" s="8">
        <v>6747909036</v>
      </c>
      <c r="F113" s="9"/>
      <c r="H113" s="8">
        <v>6747909036</v>
      </c>
      <c r="J113" s="9"/>
    </row>
    <row r="114" spans="1:10" ht="21.75" customHeight="1" x14ac:dyDescent="0.2">
      <c r="A114" s="208" t="s">
        <v>123</v>
      </c>
      <c r="B114" s="208"/>
      <c r="D114" s="8">
        <v>7890410952</v>
      </c>
      <c r="F114" s="9"/>
      <c r="H114" s="8">
        <v>7890410952</v>
      </c>
      <c r="J114" s="9"/>
    </row>
    <row r="115" spans="1:10" ht="21.75" customHeight="1" x14ac:dyDescent="0.2">
      <c r="A115" s="208" t="s">
        <v>122</v>
      </c>
      <c r="B115" s="208"/>
      <c r="D115" s="8">
        <v>2121240000</v>
      </c>
      <c r="F115" s="9"/>
      <c r="H115" s="8">
        <v>2121240000</v>
      </c>
      <c r="J115" s="9"/>
    </row>
    <row r="116" spans="1:10" ht="21.75" customHeight="1" x14ac:dyDescent="0.2">
      <c r="A116" s="208" t="s">
        <v>123</v>
      </c>
      <c r="B116" s="208"/>
      <c r="D116" s="8">
        <v>1162336434</v>
      </c>
      <c r="F116" s="9"/>
      <c r="H116" s="8">
        <v>1162336434</v>
      </c>
      <c r="J116" s="9"/>
    </row>
    <row r="117" spans="1:10" ht="21.75" customHeight="1" x14ac:dyDescent="0.2">
      <c r="A117" s="202" t="s">
        <v>122</v>
      </c>
      <c r="B117" s="202"/>
      <c r="D117" s="12">
        <v>428419726</v>
      </c>
      <c r="F117" s="13"/>
      <c r="H117" s="12">
        <v>428419726</v>
      </c>
      <c r="J117" s="13"/>
    </row>
    <row r="118" spans="1:10" ht="21.75" customHeight="1" thickBot="1" x14ac:dyDescent="0.25">
      <c r="A118" s="204" t="s">
        <v>26</v>
      </c>
      <c r="B118" s="204"/>
      <c r="D118" s="15">
        <f>SUM(D55:D117)</f>
        <v>1028632575023</v>
      </c>
      <c r="F118" s="15">
        <f>SUM(F9:F117)</f>
        <v>0</v>
      </c>
      <c r="H118" s="15">
        <f>SUM(H9:H117)</f>
        <v>3000405980691</v>
      </c>
      <c r="J118" s="15"/>
    </row>
    <row r="119" spans="1:10" ht="19.5" thickTop="1" x14ac:dyDescent="0.2">
      <c r="D119" s="8"/>
      <c r="E119" s="8"/>
      <c r="F119" s="8"/>
      <c r="G119" s="8"/>
      <c r="H119" s="8"/>
    </row>
    <row r="120" spans="1:10" ht="18.75" x14ac:dyDescent="0.2">
      <c r="D120" s="8"/>
      <c r="E120" s="8"/>
      <c r="F120" s="8"/>
      <c r="G120" s="8"/>
      <c r="H120" s="8"/>
    </row>
    <row r="127" spans="1:10" ht="15" x14ac:dyDescent="0.2">
      <c r="D127" s="54"/>
      <c r="E127" s="54"/>
      <c r="F127" s="55" t="s">
        <v>285</v>
      </c>
    </row>
    <row r="128" spans="1:10" x14ac:dyDescent="0.2">
      <c r="D128" s="27"/>
      <c r="E128" s="27"/>
      <c r="F128" s="27" t="s">
        <v>286</v>
      </c>
    </row>
    <row r="129" spans="4:7" x14ac:dyDescent="0.2">
      <c r="D129" s="27"/>
      <c r="E129" s="27"/>
    </row>
    <row r="130" spans="4:7" ht="15" x14ac:dyDescent="0.2">
      <c r="D130" s="56" t="s">
        <v>287</v>
      </c>
      <c r="E130" s="27"/>
      <c r="F130" s="57" t="s">
        <v>288</v>
      </c>
    </row>
    <row r="132" spans="4:7" x14ac:dyDescent="0.2">
      <c r="E132" s="227" t="s">
        <v>289</v>
      </c>
      <c r="F132" s="227"/>
      <c r="G132" s="227"/>
    </row>
    <row r="133" spans="4:7" x14ac:dyDescent="0.2">
      <c r="E133" s="227"/>
      <c r="F133" s="227"/>
      <c r="G133" s="227"/>
    </row>
    <row r="134" spans="4:7" x14ac:dyDescent="0.2">
      <c r="E134" s="227"/>
      <c r="F134" s="227"/>
      <c r="G134" s="227"/>
    </row>
    <row r="135" spans="4:7" x14ac:dyDescent="0.2">
      <c r="E135" s="227"/>
      <c r="F135" s="227"/>
      <c r="G135" s="227"/>
    </row>
    <row r="136" spans="4:7" x14ac:dyDescent="0.2">
      <c r="E136" s="227"/>
      <c r="F136" s="227"/>
      <c r="G136" s="227"/>
    </row>
  </sheetData>
  <autoFilter ref="A8:X118" xr:uid="{2D59FB56-D0C5-4CB1-AC91-7875106F430D}"/>
  <mergeCells count="118">
    <mergeCell ref="A9:B9"/>
    <mergeCell ref="A10:B10"/>
    <mergeCell ref="A11:B11"/>
    <mergeCell ref="A12:B12"/>
    <mergeCell ref="A7:B7"/>
    <mergeCell ref="A1:J1"/>
    <mergeCell ref="A2:J2"/>
    <mergeCell ref="A3:J3"/>
    <mergeCell ref="B5:J5"/>
    <mergeCell ref="D6:F6"/>
    <mergeCell ref="H6:J6"/>
    <mergeCell ref="A19:B19"/>
    <mergeCell ref="A20:B20"/>
    <mergeCell ref="A21:B21"/>
    <mergeCell ref="A22:B22"/>
    <mergeCell ref="A23:B23"/>
    <mergeCell ref="A24:B24"/>
    <mergeCell ref="A13:B13"/>
    <mergeCell ref="A14:B14"/>
    <mergeCell ref="A15:B15"/>
    <mergeCell ref="A16:B16"/>
    <mergeCell ref="A17:B17"/>
    <mergeCell ref="A18:B18"/>
    <mergeCell ref="A31:B31"/>
    <mergeCell ref="A32:B32"/>
    <mergeCell ref="A33:B33"/>
    <mergeCell ref="A34:B34"/>
    <mergeCell ref="A35:B35"/>
    <mergeCell ref="A36:B36"/>
    <mergeCell ref="A25:B25"/>
    <mergeCell ref="A26:B26"/>
    <mergeCell ref="A27:B27"/>
    <mergeCell ref="A28:B28"/>
    <mergeCell ref="A29:B29"/>
    <mergeCell ref="A30:B30"/>
    <mergeCell ref="A43:B43"/>
    <mergeCell ref="A44:B44"/>
    <mergeCell ref="A45:B45"/>
    <mergeCell ref="A46:B46"/>
    <mergeCell ref="A47:B47"/>
    <mergeCell ref="A48:B48"/>
    <mergeCell ref="A37:B37"/>
    <mergeCell ref="A38:B38"/>
    <mergeCell ref="A39:B39"/>
    <mergeCell ref="A40:B40"/>
    <mergeCell ref="A41:B41"/>
    <mergeCell ref="A42:B42"/>
    <mergeCell ref="A55:B55"/>
    <mergeCell ref="A56:B56"/>
    <mergeCell ref="A57:B57"/>
    <mergeCell ref="A58:B58"/>
    <mergeCell ref="A59:B59"/>
    <mergeCell ref="A60:B60"/>
    <mergeCell ref="A49:B49"/>
    <mergeCell ref="A50:B50"/>
    <mergeCell ref="A51:B51"/>
    <mergeCell ref="A52:B52"/>
    <mergeCell ref="A53:B53"/>
    <mergeCell ref="A54:B54"/>
    <mergeCell ref="A67:B67"/>
    <mergeCell ref="A68:B68"/>
    <mergeCell ref="A69:B69"/>
    <mergeCell ref="A70:B70"/>
    <mergeCell ref="A71:B71"/>
    <mergeCell ref="A72:B72"/>
    <mergeCell ref="A61:B61"/>
    <mergeCell ref="A62:B62"/>
    <mergeCell ref="A63:B63"/>
    <mergeCell ref="A64:B64"/>
    <mergeCell ref="A65:B65"/>
    <mergeCell ref="A66:B66"/>
    <mergeCell ref="A79:B79"/>
    <mergeCell ref="A80:B80"/>
    <mergeCell ref="A81:B81"/>
    <mergeCell ref="A82:B82"/>
    <mergeCell ref="A83:B83"/>
    <mergeCell ref="A84:B84"/>
    <mergeCell ref="A73:B73"/>
    <mergeCell ref="A74:B74"/>
    <mergeCell ref="A75:B75"/>
    <mergeCell ref="A76:B76"/>
    <mergeCell ref="A77:B77"/>
    <mergeCell ref="A78:B78"/>
    <mergeCell ref="A91:B91"/>
    <mergeCell ref="A92:B92"/>
    <mergeCell ref="A93:B93"/>
    <mergeCell ref="A94:B94"/>
    <mergeCell ref="A95:B95"/>
    <mergeCell ref="A96:B96"/>
    <mergeCell ref="A85:B85"/>
    <mergeCell ref="A86:B86"/>
    <mergeCell ref="A87:B87"/>
    <mergeCell ref="A88:B88"/>
    <mergeCell ref="A89:B89"/>
    <mergeCell ref="A90:B90"/>
    <mergeCell ref="A103:B103"/>
    <mergeCell ref="A104:B104"/>
    <mergeCell ref="A105:B105"/>
    <mergeCell ref="A106:B106"/>
    <mergeCell ref="A107:B107"/>
    <mergeCell ref="A108:B108"/>
    <mergeCell ref="A97:B97"/>
    <mergeCell ref="A98:B98"/>
    <mergeCell ref="A99:B99"/>
    <mergeCell ref="A100:B100"/>
    <mergeCell ref="A101:B101"/>
    <mergeCell ref="A102:B102"/>
    <mergeCell ref="A115:B115"/>
    <mergeCell ref="A116:B116"/>
    <mergeCell ref="A117:B117"/>
    <mergeCell ref="A118:B118"/>
    <mergeCell ref="E132:G136"/>
    <mergeCell ref="A109:B109"/>
    <mergeCell ref="A110:B110"/>
    <mergeCell ref="A111:B111"/>
    <mergeCell ref="A112:B112"/>
    <mergeCell ref="A113:B113"/>
    <mergeCell ref="A114:B114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Z22"/>
  <sheetViews>
    <sheetView rightToLeft="1" view="pageBreakPreview" zoomScale="85" zoomScaleNormal="100" zoomScaleSheetLayoutView="85" workbookViewId="0">
      <selection activeCell="B4" sqref="B4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10.85546875" customWidth="1"/>
    <col min="12" max="12" width="11.7109375" customWidth="1"/>
    <col min="13" max="13" width="10.7109375" style="173" bestFit="1" customWidth="1"/>
    <col min="14" max="14" width="7.28515625" style="173" bestFit="1" customWidth="1"/>
    <col min="15" max="15" width="16.85546875" style="173" bestFit="1" customWidth="1"/>
    <col min="16" max="17" width="9.140625" style="173"/>
    <col min="18" max="18" width="16.85546875" style="173" bestFit="1" customWidth="1"/>
    <col min="19" max="26" width="9.140625" style="173"/>
  </cols>
  <sheetData>
    <row r="1" spans="1:26" ht="29.1" customHeight="1" x14ac:dyDescent="0.2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26" ht="21.75" customHeight="1" x14ac:dyDescent="0.2">
      <c r="A2" s="188" t="s">
        <v>159</v>
      </c>
      <c r="B2" s="188"/>
      <c r="C2" s="188"/>
      <c r="D2" s="188"/>
      <c r="E2" s="188"/>
      <c r="F2" s="188"/>
      <c r="G2" s="188"/>
      <c r="H2" s="188"/>
      <c r="I2" s="188"/>
      <c r="J2" s="188"/>
    </row>
    <row r="3" spans="1:26" ht="21.75" customHeight="1" x14ac:dyDescent="0.2">
      <c r="A3" s="188" t="s">
        <v>2</v>
      </c>
      <c r="B3" s="188"/>
      <c r="C3" s="188"/>
      <c r="D3" s="188"/>
      <c r="E3" s="188"/>
      <c r="F3" s="188"/>
      <c r="G3" s="188"/>
      <c r="H3" s="188"/>
      <c r="I3" s="188"/>
      <c r="J3" s="188"/>
    </row>
    <row r="4" spans="1:26" ht="14.45" customHeight="1" x14ac:dyDescent="0.2"/>
    <row r="5" spans="1:26" ht="41.25" customHeight="1" x14ac:dyDescent="0.2">
      <c r="A5" s="1" t="s">
        <v>232</v>
      </c>
      <c r="B5" s="199" t="s">
        <v>233</v>
      </c>
      <c r="C5" s="199"/>
      <c r="D5" s="199"/>
      <c r="E5" s="199"/>
      <c r="F5" s="199"/>
      <c r="G5" s="199"/>
      <c r="H5" s="199"/>
      <c r="I5" s="199"/>
      <c r="J5" s="199"/>
    </row>
    <row r="6" spans="1:26" ht="41.25" customHeight="1" x14ac:dyDescent="0.2">
      <c r="D6" s="197" t="s">
        <v>178</v>
      </c>
      <c r="E6" s="197"/>
      <c r="F6" s="197"/>
      <c r="H6" s="197" t="s">
        <v>179</v>
      </c>
      <c r="I6" s="197"/>
      <c r="J6" s="197"/>
    </row>
    <row r="7" spans="1:26" ht="41.25" customHeight="1" x14ac:dyDescent="0.2">
      <c r="A7" s="230" t="s">
        <v>234</v>
      </c>
      <c r="B7" s="230"/>
      <c r="D7" s="96" t="s">
        <v>235</v>
      </c>
      <c r="E7" s="3"/>
      <c r="F7" s="96" t="s">
        <v>236</v>
      </c>
      <c r="H7" s="96" t="s">
        <v>235</v>
      </c>
      <c r="I7" s="3"/>
      <c r="J7" s="96" t="s">
        <v>236</v>
      </c>
      <c r="O7" s="174" t="s">
        <v>178</v>
      </c>
    </row>
    <row r="8" spans="1:26" s="37" customFormat="1" ht="21" x14ac:dyDescent="0.2">
      <c r="A8" s="232" t="s">
        <v>313</v>
      </c>
      <c r="B8" s="232"/>
      <c r="C8" s="232"/>
      <c r="D8" s="94">
        <v>650687</v>
      </c>
      <c r="E8" s="46"/>
      <c r="F8" s="112">
        <f>D8/O12</f>
        <v>2.6948294560166247E-5</v>
      </c>
      <c r="G8" s="46"/>
      <c r="H8" s="94">
        <v>140632677</v>
      </c>
      <c r="I8" s="46"/>
      <c r="J8" s="119">
        <f>H8/R12</f>
        <v>1.7481877923898031E-3</v>
      </c>
      <c r="M8" s="231" t="s">
        <v>315</v>
      </c>
      <c r="N8" s="173"/>
      <c r="O8" s="174" t="s">
        <v>7</v>
      </c>
      <c r="P8" s="174"/>
      <c r="Q8" s="234" t="s">
        <v>179</v>
      </c>
      <c r="R8" s="234"/>
      <c r="S8" s="234"/>
      <c r="T8" s="174"/>
      <c r="U8" s="173"/>
      <c r="V8" s="173"/>
      <c r="W8" s="173"/>
      <c r="X8" s="173"/>
      <c r="Y8" s="173"/>
      <c r="Z8" s="173"/>
    </row>
    <row r="9" spans="1:26" s="37" customFormat="1" ht="21" x14ac:dyDescent="0.2">
      <c r="A9" s="232" t="s">
        <v>314</v>
      </c>
      <c r="B9" s="232"/>
      <c r="C9" s="232"/>
      <c r="D9" s="94">
        <v>1028632575023</v>
      </c>
      <c r="E9" s="94"/>
      <c r="F9" s="50">
        <f>D9/O18</f>
        <v>2.8055702962982938E-2</v>
      </c>
      <c r="G9" s="94"/>
      <c r="H9" s="94">
        <v>3000405980691</v>
      </c>
      <c r="I9" s="46"/>
      <c r="J9" s="119">
        <f>H9/R18</f>
        <v>0.10026145336299122</v>
      </c>
      <c r="M9" s="231"/>
      <c r="N9" s="174" t="s">
        <v>316</v>
      </c>
      <c r="O9" s="175">
        <f>سپرده!D9</f>
        <v>18261509458</v>
      </c>
      <c r="P9" s="174"/>
      <c r="Q9" s="174"/>
      <c r="R9" s="175">
        <v>130859661656</v>
      </c>
      <c r="S9" s="174"/>
      <c r="T9" s="231" t="s">
        <v>317</v>
      </c>
      <c r="U9" s="231"/>
      <c r="V9" s="231"/>
      <c r="W9" s="173"/>
      <c r="X9" s="173"/>
      <c r="Y9" s="173"/>
      <c r="Z9" s="173"/>
    </row>
    <row r="10" spans="1:26" s="37" customFormat="1" ht="24.75" thickBot="1" x14ac:dyDescent="0.5">
      <c r="A10" s="233" t="s">
        <v>26</v>
      </c>
      <c r="B10" s="233"/>
      <c r="C10" s="111"/>
      <c r="D10" s="34">
        <f>SUM(D8:D9)</f>
        <v>1028633225710</v>
      </c>
      <c r="E10" s="46"/>
      <c r="F10" s="84">
        <f>SUM(F8:F9)</f>
        <v>2.8082651257543105E-2</v>
      </c>
      <c r="G10" s="46"/>
      <c r="H10" s="34">
        <f>SUM(H8:H9)</f>
        <v>3000546613368</v>
      </c>
      <c r="I10" s="46"/>
      <c r="J10" s="120">
        <f>SUM(J8:J9)</f>
        <v>0.10200964115538103</v>
      </c>
      <c r="M10" s="231"/>
      <c r="N10" s="174"/>
      <c r="O10" s="174" t="s">
        <v>9</v>
      </c>
      <c r="P10" s="174"/>
      <c r="Q10" s="174"/>
      <c r="R10" s="173"/>
      <c r="S10" s="174"/>
      <c r="T10" s="174"/>
      <c r="U10" s="173"/>
      <c r="V10" s="173"/>
      <c r="W10" s="173"/>
      <c r="X10" s="173"/>
      <c r="Y10" s="173"/>
      <c r="Z10" s="173"/>
    </row>
    <row r="11" spans="1:26" s="37" customFormat="1" ht="21.75" thickTop="1" x14ac:dyDescent="0.2">
      <c r="A11" s="42"/>
      <c r="B11" s="42"/>
      <c r="D11" s="106"/>
      <c r="E11" s="46"/>
      <c r="F11" s="110"/>
      <c r="G11" s="46"/>
      <c r="H11" s="106"/>
      <c r="I11" s="46"/>
      <c r="J11" s="110"/>
      <c r="M11" s="231"/>
      <c r="N11" s="174" t="s">
        <v>318</v>
      </c>
      <c r="O11" s="175">
        <f>سپرده!J9</f>
        <v>30030006619</v>
      </c>
      <c r="P11" s="174"/>
      <c r="Q11" s="174"/>
      <c r="R11" s="175">
        <f>O11</f>
        <v>30030006619</v>
      </c>
      <c r="S11" s="174"/>
      <c r="T11" s="174"/>
      <c r="U11" s="173"/>
      <c r="V11" s="173"/>
      <c r="W11" s="173"/>
      <c r="X11" s="173"/>
      <c r="Y11" s="173"/>
      <c r="Z11" s="173"/>
    </row>
    <row r="12" spans="1:26" s="37" customFormat="1" ht="21" x14ac:dyDescent="0.2">
      <c r="A12" s="42"/>
      <c r="B12" s="42"/>
      <c r="D12" s="106"/>
      <c r="E12" s="46"/>
      <c r="F12" s="110"/>
      <c r="G12" s="46"/>
      <c r="H12" s="106"/>
      <c r="I12" s="46"/>
      <c r="J12" s="110"/>
      <c r="M12" s="231"/>
      <c r="N12" s="174" t="s">
        <v>319</v>
      </c>
      <c r="O12" s="175">
        <f>(O9+O11)/2</f>
        <v>24145758038.5</v>
      </c>
      <c r="P12" s="174"/>
      <c r="Q12" s="174"/>
      <c r="R12" s="175">
        <f>(R9+R11)/2</f>
        <v>80444834137.5</v>
      </c>
      <c r="S12" s="174"/>
      <c r="T12" s="174"/>
      <c r="U12" s="173"/>
      <c r="V12" s="173"/>
      <c r="W12" s="173"/>
      <c r="X12" s="173"/>
      <c r="Y12" s="173"/>
      <c r="Z12" s="173"/>
    </row>
    <row r="13" spans="1:26" s="37" customFormat="1" ht="21" x14ac:dyDescent="0.2">
      <c r="A13" s="42"/>
      <c r="B13" s="42"/>
      <c r="E13" s="94">
        <v>0</v>
      </c>
      <c r="F13" s="94"/>
      <c r="G13" s="94">
        <v>0</v>
      </c>
      <c r="I13" s="46"/>
      <c r="J13" s="110"/>
      <c r="M13" s="174"/>
      <c r="N13" s="174"/>
      <c r="O13" s="174"/>
      <c r="P13" s="174"/>
      <c r="Q13" s="174"/>
      <c r="R13" s="174"/>
      <c r="S13" s="174"/>
      <c r="T13" s="174"/>
      <c r="U13" s="173"/>
      <c r="V13" s="173"/>
      <c r="W13" s="173"/>
      <c r="X13" s="173"/>
      <c r="Y13" s="173"/>
      <c r="Z13" s="173"/>
    </row>
    <row r="14" spans="1:26" s="37" customFormat="1" ht="21" x14ac:dyDescent="0.2">
      <c r="A14" s="42"/>
      <c r="B14" s="42"/>
      <c r="C14" s="227"/>
      <c r="D14" s="227"/>
      <c r="E14" s="227"/>
      <c r="F14" s="110"/>
      <c r="G14" s="46"/>
      <c r="H14" s="110"/>
      <c r="I14" s="46"/>
      <c r="J14" s="110"/>
      <c r="M14" s="231" t="s">
        <v>320</v>
      </c>
      <c r="N14" s="174" t="s">
        <v>178</v>
      </c>
      <c r="O14" s="174" t="s">
        <v>7</v>
      </c>
      <c r="P14" s="174"/>
      <c r="Q14" s="174"/>
      <c r="R14" s="174"/>
      <c r="S14" s="174"/>
      <c r="T14" s="174"/>
      <c r="U14" s="173"/>
      <c r="V14" s="173"/>
      <c r="W14" s="173"/>
      <c r="X14" s="173"/>
      <c r="Y14" s="173"/>
      <c r="Z14" s="173"/>
    </row>
    <row r="15" spans="1:26" s="37" customFormat="1" ht="21" x14ac:dyDescent="0.2">
      <c r="A15" s="42"/>
      <c r="B15" s="42"/>
      <c r="C15" s="227"/>
      <c r="D15" s="227"/>
      <c r="E15" s="227"/>
      <c r="F15" s="110"/>
      <c r="G15" s="46"/>
      <c r="H15" s="110"/>
      <c r="I15" s="46"/>
      <c r="J15" s="110"/>
      <c r="M15" s="231"/>
      <c r="N15" s="174" t="s">
        <v>316</v>
      </c>
      <c r="O15" s="175">
        <f>سپرده!D10</f>
        <v>28475440000000</v>
      </c>
      <c r="P15" s="174"/>
      <c r="Q15" s="174"/>
      <c r="R15" s="175">
        <v>14999198000000</v>
      </c>
      <c r="S15" s="174"/>
      <c r="T15" s="231" t="str">
        <f>T9</f>
        <v>1404/01/01 تا 1404/01/01</v>
      </c>
      <c r="U15" s="231"/>
      <c r="V15" s="231"/>
      <c r="W15" s="173"/>
      <c r="X15" s="173"/>
      <c r="Y15" s="173"/>
      <c r="Z15" s="173"/>
    </row>
    <row r="16" spans="1:26" s="37" customFormat="1" ht="21" x14ac:dyDescent="0.2">
      <c r="A16" s="42"/>
      <c r="B16" s="42"/>
      <c r="C16" s="227"/>
      <c r="D16" s="227"/>
      <c r="E16" s="227"/>
      <c r="F16" s="110"/>
      <c r="H16" s="110"/>
      <c r="J16" s="110"/>
      <c r="M16" s="231"/>
      <c r="N16" s="174"/>
      <c r="O16" s="174" t="s">
        <v>9</v>
      </c>
      <c r="P16" s="174"/>
      <c r="Q16" s="174"/>
      <c r="R16" s="175"/>
      <c r="S16" s="174"/>
      <c r="T16" s="174"/>
      <c r="U16" s="173"/>
      <c r="V16" s="173"/>
      <c r="W16" s="173"/>
      <c r="X16" s="173"/>
      <c r="Y16" s="173"/>
      <c r="Z16" s="173"/>
    </row>
    <row r="17" spans="1:26" s="37" customFormat="1" ht="21" x14ac:dyDescent="0.2">
      <c r="A17" s="42"/>
      <c r="B17" s="42"/>
      <c r="C17" s="227"/>
      <c r="D17" s="227"/>
      <c r="E17" s="227"/>
      <c r="F17" s="110"/>
      <c r="H17" s="110"/>
      <c r="J17" s="110"/>
      <c r="M17" s="231"/>
      <c r="N17" s="174" t="s">
        <v>318</v>
      </c>
      <c r="O17" s="175">
        <f>سپرده!J10</f>
        <v>44852437500000</v>
      </c>
      <c r="P17" s="174"/>
      <c r="Q17" s="174"/>
      <c r="R17" s="175">
        <f>O17</f>
        <v>44852437500000</v>
      </c>
      <c r="S17" s="174"/>
      <c r="T17" s="174"/>
      <c r="U17" s="173"/>
      <c r="V17" s="173"/>
      <c r="W17" s="173"/>
      <c r="X17" s="173"/>
      <c r="Y17" s="173"/>
      <c r="Z17" s="173"/>
    </row>
    <row r="18" spans="1:26" s="37" customFormat="1" ht="21" x14ac:dyDescent="0.2">
      <c r="A18" s="42"/>
      <c r="B18" s="42"/>
      <c r="C18" s="227"/>
      <c r="D18" s="227"/>
      <c r="E18" s="227"/>
      <c r="F18" s="110"/>
      <c r="H18" s="110"/>
      <c r="J18" s="110"/>
      <c r="M18" s="231"/>
      <c r="N18" s="174" t="s">
        <v>319</v>
      </c>
      <c r="O18" s="175">
        <f>(O15+O17)/2</f>
        <v>36663938750000</v>
      </c>
      <c r="P18" s="174"/>
      <c r="Q18" s="174"/>
      <c r="R18" s="175">
        <f>(R15+R17)/2</f>
        <v>29925817750000</v>
      </c>
      <c r="S18" s="174"/>
      <c r="T18" s="174"/>
      <c r="U18" s="173"/>
      <c r="V18" s="173"/>
      <c r="W18" s="173"/>
      <c r="X18" s="173"/>
      <c r="Y18" s="173"/>
      <c r="Z18" s="173"/>
    </row>
    <row r="19" spans="1:26" s="37" customFormat="1" ht="36.4" customHeight="1" x14ac:dyDescent="0.2">
      <c r="A19" s="42"/>
      <c r="B19" s="42"/>
      <c r="D19" s="110"/>
      <c r="F19" s="110"/>
      <c r="H19" s="110"/>
      <c r="J19" s="110"/>
      <c r="M19" s="173"/>
      <c r="N19" s="174"/>
      <c r="O19" s="174"/>
      <c r="P19" s="174"/>
      <c r="Q19" s="174"/>
      <c r="R19" s="174"/>
      <c r="S19" s="174"/>
      <c r="T19" s="174"/>
      <c r="U19" s="173"/>
      <c r="V19" s="173"/>
      <c r="W19" s="173"/>
      <c r="X19" s="173"/>
      <c r="Y19" s="173"/>
      <c r="Z19" s="173"/>
    </row>
    <row r="20" spans="1:26" s="37" customFormat="1" ht="36.4" customHeight="1" x14ac:dyDescent="0.2">
      <c r="A20" s="42"/>
      <c r="B20" s="42"/>
      <c r="D20" s="110"/>
      <c r="F20" s="110"/>
      <c r="H20" s="110"/>
      <c r="J20" s="110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</row>
    <row r="21" spans="1:26" x14ac:dyDescent="0.2">
      <c r="D21" s="27"/>
      <c r="E21" s="27"/>
    </row>
    <row r="22" spans="1:26" ht="15" x14ac:dyDescent="0.2">
      <c r="D22" s="56"/>
      <c r="E22" s="27"/>
      <c r="F22" s="57"/>
    </row>
  </sheetData>
  <mergeCells count="16">
    <mergeCell ref="A7:B7"/>
    <mergeCell ref="A1:J1"/>
    <mergeCell ref="A2:J2"/>
    <mergeCell ref="A3:J3"/>
    <mergeCell ref="B5:J5"/>
    <mergeCell ref="D6:F6"/>
    <mergeCell ref="H6:J6"/>
    <mergeCell ref="T9:V9"/>
    <mergeCell ref="T15:V15"/>
    <mergeCell ref="M8:M12"/>
    <mergeCell ref="M14:M18"/>
    <mergeCell ref="A8:C8"/>
    <mergeCell ref="A9:C9"/>
    <mergeCell ref="A10:B10"/>
    <mergeCell ref="Q8:S8"/>
    <mergeCell ref="C14:E18"/>
  </mergeCells>
  <pageMargins left="0.39" right="0.39" top="0.39" bottom="0.39" header="0" footer="0"/>
  <pageSetup paperSize="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14"/>
  <sheetViews>
    <sheetView rightToLeft="1" view="pageBreakPreview" zoomScale="115" zoomScaleNormal="115" zoomScaleSheetLayoutView="115" workbookViewId="0">
      <selection activeCell="B6" sqref="B6"/>
    </sheetView>
  </sheetViews>
  <sheetFormatPr defaultRowHeight="12.75" x14ac:dyDescent="0.2"/>
  <cols>
    <col min="1" max="1" width="5.140625" customWidth="1"/>
    <col min="2" max="2" width="41.5703125" style="115" customWidth="1"/>
    <col min="3" max="3" width="1.28515625" style="115" customWidth="1"/>
    <col min="4" max="4" width="19.42578125" style="115" customWidth="1"/>
    <col min="5" max="5" width="1.28515625" style="115" customWidth="1"/>
    <col min="6" max="6" width="19.42578125" style="115" customWidth="1"/>
    <col min="7" max="7" width="0.28515625" customWidth="1"/>
    <col min="11" max="11" width="9.5703125" customWidth="1"/>
  </cols>
  <sheetData>
    <row r="1" spans="1:13" ht="29.1" customHeight="1" x14ac:dyDescent="0.2">
      <c r="A1" s="188" t="s">
        <v>0</v>
      </c>
      <c r="B1" s="188"/>
      <c r="C1" s="188"/>
      <c r="D1" s="188"/>
      <c r="E1" s="188"/>
      <c r="F1" s="188"/>
    </row>
    <row r="2" spans="1:13" ht="21.75" customHeight="1" x14ac:dyDescent="0.2">
      <c r="A2" s="188" t="s">
        <v>159</v>
      </c>
      <c r="B2" s="188"/>
      <c r="C2" s="188"/>
      <c r="D2" s="188"/>
      <c r="E2" s="188"/>
      <c r="F2" s="188"/>
    </row>
    <row r="3" spans="1:13" ht="21.75" customHeight="1" x14ac:dyDescent="0.2">
      <c r="A3" s="188" t="s">
        <v>2</v>
      </c>
      <c r="B3" s="188"/>
      <c r="C3" s="188"/>
      <c r="D3" s="188"/>
      <c r="E3" s="188"/>
      <c r="F3" s="188"/>
    </row>
    <row r="4" spans="1:13" ht="14.45" customHeight="1" x14ac:dyDescent="0.2"/>
    <row r="5" spans="1:13" ht="24" x14ac:dyDescent="0.2">
      <c r="A5" s="1" t="s">
        <v>240</v>
      </c>
      <c r="B5" s="199" t="s">
        <v>174</v>
      </c>
      <c r="C5" s="199"/>
      <c r="D5" s="199"/>
      <c r="E5" s="199"/>
      <c r="F5" s="199"/>
    </row>
    <row r="6" spans="1:13" ht="24" x14ac:dyDescent="0.2">
      <c r="D6" s="126" t="s">
        <v>178</v>
      </c>
      <c r="F6" s="126" t="s">
        <v>9</v>
      </c>
      <c r="J6" s="58"/>
      <c r="K6" s="58"/>
      <c r="L6" s="58"/>
      <c r="M6" s="58"/>
    </row>
    <row r="7" spans="1:13" ht="24" x14ac:dyDescent="0.2">
      <c r="A7" s="197" t="s">
        <v>174</v>
      </c>
      <c r="B7" s="197"/>
      <c r="D7" s="127" t="s">
        <v>97</v>
      </c>
      <c r="F7" s="127" t="s">
        <v>97</v>
      </c>
      <c r="K7" s="58"/>
      <c r="L7" s="58"/>
      <c r="M7" s="58"/>
    </row>
    <row r="8" spans="1:13" ht="24" x14ac:dyDescent="0.2">
      <c r="A8" s="209" t="s">
        <v>174</v>
      </c>
      <c r="B8" s="209"/>
      <c r="D8" s="124">
        <v>0</v>
      </c>
      <c r="E8" s="87"/>
      <c r="F8" s="124">
        <v>24000000000</v>
      </c>
      <c r="J8" s="58"/>
      <c r="K8" s="58"/>
      <c r="L8" s="58"/>
      <c r="M8" s="58"/>
    </row>
    <row r="9" spans="1:13" ht="24" x14ac:dyDescent="0.2">
      <c r="A9" s="208" t="s">
        <v>241</v>
      </c>
      <c r="B9" s="208"/>
      <c r="D9" s="123">
        <v>0</v>
      </c>
      <c r="E9" s="87"/>
      <c r="F9" s="123">
        <v>1236300200</v>
      </c>
      <c r="J9" s="59"/>
    </row>
    <row r="10" spans="1:13" ht="24" x14ac:dyDescent="0.2">
      <c r="A10" s="202" t="s">
        <v>242</v>
      </c>
      <c r="B10" s="202"/>
      <c r="D10" s="135">
        <v>630915851</v>
      </c>
      <c r="E10" s="87"/>
      <c r="F10" s="135">
        <v>1306685400</v>
      </c>
      <c r="J10" s="59"/>
      <c r="K10" s="60"/>
      <c r="L10" s="60"/>
      <c r="M10" s="60"/>
    </row>
    <row r="11" spans="1:13" ht="21" x14ac:dyDescent="0.2">
      <c r="A11" s="204" t="s">
        <v>26</v>
      </c>
      <c r="B11" s="204"/>
      <c r="D11" s="34">
        <f>SUM(D8:D10)</f>
        <v>630915851</v>
      </c>
      <c r="E11" s="87"/>
      <c r="F11" s="34">
        <f>SUM(F8:F10)</f>
        <v>26542985600</v>
      </c>
    </row>
    <row r="12" spans="1:13" x14ac:dyDescent="0.2">
      <c r="D12" s="87"/>
      <c r="E12" s="87"/>
      <c r="F12" s="87"/>
    </row>
    <row r="13" spans="1:13" x14ac:dyDescent="0.2">
      <c r="D13" s="87"/>
      <c r="E13" s="87"/>
      <c r="F13" s="87"/>
    </row>
    <row r="14" spans="1:13" x14ac:dyDescent="0.2">
      <c r="D14" s="87"/>
      <c r="E14" s="87"/>
      <c r="F14" s="87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16"/>
  <sheetViews>
    <sheetView rightToLeft="1" view="pageBreakPreview" zoomScaleNormal="100" zoomScaleSheetLayoutView="100" workbookViewId="0">
      <selection activeCell="E16" sqref="E16"/>
    </sheetView>
  </sheetViews>
  <sheetFormatPr defaultRowHeight="12.75" x14ac:dyDescent="0.2"/>
  <cols>
    <col min="1" max="1" width="39" customWidth="1"/>
    <col min="2" max="2" width="1.28515625" customWidth="1"/>
    <col min="3" max="3" width="16.85546875" style="115" customWidth="1"/>
    <col min="4" max="4" width="1.28515625" style="115" customWidth="1"/>
    <col min="5" max="5" width="20.7109375" style="115" customWidth="1"/>
    <col min="6" max="6" width="1.28515625" style="115" customWidth="1"/>
    <col min="7" max="7" width="15.5703125" style="115" customWidth="1"/>
    <col min="8" max="8" width="1.28515625" style="115" customWidth="1"/>
    <col min="9" max="9" width="14.85546875" style="115" bestFit="1" customWidth="1"/>
    <col min="10" max="10" width="1.28515625" style="115" customWidth="1"/>
    <col min="11" max="11" width="13.85546875" style="115" bestFit="1" customWidth="1"/>
    <col min="12" max="12" width="1.28515625" style="115" customWidth="1"/>
    <col min="13" max="13" width="15.5703125" style="115" customWidth="1"/>
    <col min="14" max="14" width="1.28515625" style="115" customWidth="1"/>
    <col min="15" max="15" width="15" style="115" bestFit="1" customWidth="1"/>
    <col min="16" max="16" width="1.28515625" style="115" customWidth="1"/>
    <col min="17" max="17" width="13.85546875" style="115" bestFit="1" customWidth="1"/>
    <col min="18" max="18" width="1.28515625" style="115" customWidth="1"/>
    <col min="19" max="19" width="15.5703125" style="115" customWidth="1"/>
    <col min="20" max="20" width="0.28515625" style="115" customWidth="1"/>
    <col min="21" max="21" width="9.140625" style="115"/>
  </cols>
  <sheetData>
    <row r="1" spans="1:21" ht="29.1" customHeight="1" x14ac:dyDescent="0.2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</row>
    <row r="2" spans="1:21" ht="21.75" customHeight="1" x14ac:dyDescent="0.2">
      <c r="A2" s="188" t="s">
        <v>159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</row>
    <row r="3" spans="1:21" ht="21.75" customHeight="1" x14ac:dyDescent="0.2">
      <c r="A3" s="188" t="s">
        <v>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</row>
    <row r="4" spans="1:21" ht="14.45" customHeight="1" x14ac:dyDescent="0.2"/>
    <row r="5" spans="1:21" ht="18.75" customHeight="1" x14ac:dyDescent="0.2">
      <c r="A5" s="199" t="s">
        <v>181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</row>
    <row r="6" spans="1:21" ht="31.5" customHeight="1" x14ac:dyDescent="0.2">
      <c r="A6" s="197" t="s">
        <v>28</v>
      </c>
      <c r="C6" s="197" t="s">
        <v>243</v>
      </c>
      <c r="D6" s="197"/>
      <c r="E6" s="197"/>
      <c r="F6" s="197"/>
      <c r="G6" s="197"/>
      <c r="I6" s="197" t="s">
        <v>178</v>
      </c>
      <c r="J6" s="197"/>
      <c r="K6" s="197"/>
      <c r="L6" s="197"/>
      <c r="M6" s="197"/>
      <c r="O6" s="197" t="s">
        <v>179</v>
      </c>
      <c r="P6" s="197"/>
      <c r="Q6" s="197"/>
      <c r="R6" s="197"/>
      <c r="S6" s="197"/>
    </row>
    <row r="7" spans="1:21" ht="42" x14ac:dyDescent="0.2">
      <c r="A7" s="197"/>
      <c r="C7" s="136" t="s">
        <v>244</v>
      </c>
      <c r="D7" s="138"/>
      <c r="E7" s="136" t="s">
        <v>245</v>
      </c>
      <c r="F7" s="138"/>
      <c r="G7" s="136" t="s">
        <v>246</v>
      </c>
      <c r="H7" s="87"/>
      <c r="I7" s="136" t="s">
        <v>247</v>
      </c>
      <c r="J7" s="138"/>
      <c r="K7" s="136" t="s">
        <v>248</v>
      </c>
      <c r="L7" s="138"/>
      <c r="M7" s="136" t="s">
        <v>249</v>
      </c>
      <c r="N7" s="87"/>
      <c r="O7" s="136" t="s">
        <v>247</v>
      </c>
      <c r="P7" s="138"/>
      <c r="Q7" s="136" t="s">
        <v>248</v>
      </c>
      <c r="R7" s="138"/>
      <c r="S7" s="136" t="s">
        <v>249</v>
      </c>
    </row>
    <row r="8" spans="1:21" ht="18.75" x14ac:dyDescent="0.2">
      <c r="A8" s="5" t="s">
        <v>24</v>
      </c>
      <c r="C8" s="39" t="s">
        <v>250</v>
      </c>
      <c r="D8" s="87"/>
      <c r="E8" s="124">
        <v>9000000</v>
      </c>
      <c r="F8" s="87"/>
      <c r="G8" s="124">
        <v>1400</v>
      </c>
      <c r="H8" s="87"/>
      <c r="I8" s="124">
        <v>12600000000</v>
      </c>
      <c r="J8" s="87"/>
      <c r="K8" s="124">
        <v>1623866348</v>
      </c>
      <c r="L8" s="87"/>
      <c r="M8" s="124">
        <f>I8-K8</f>
        <v>10976133652</v>
      </c>
      <c r="N8" s="87"/>
      <c r="O8" s="124">
        <v>12600000000</v>
      </c>
      <c r="P8" s="87"/>
      <c r="Q8" s="124">
        <v>1623866348</v>
      </c>
      <c r="R8" s="87"/>
      <c r="S8" s="124">
        <f>O8-Q8</f>
        <v>10976133652</v>
      </c>
    </row>
    <row r="9" spans="1:21" ht="18.75" x14ac:dyDescent="0.2">
      <c r="A9" s="7" t="s">
        <v>23</v>
      </c>
      <c r="C9" s="40" t="s">
        <v>251</v>
      </c>
      <c r="D9" s="87"/>
      <c r="E9" s="123">
        <v>3000000</v>
      </c>
      <c r="F9" s="87"/>
      <c r="G9" s="123">
        <v>800</v>
      </c>
      <c r="H9" s="87"/>
      <c r="I9" s="123">
        <v>0</v>
      </c>
      <c r="J9" s="87"/>
      <c r="K9" s="123">
        <v>0</v>
      </c>
      <c r="L9" s="87"/>
      <c r="M9" s="129">
        <f t="shared" ref="M9:M10" si="0">I9-K9</f>
        <v>0</v>
      </c>
      <c r="N9" s="87"/>
      <c r="O9" s="123">
        <v>2400000000</v>
      </c>
      <c r="P9" s="87"/>
      <c r="Q9" s="123">
        <v>0</v>
      </c>
      <c r="R9" s="87"/>
      <c r="S9" s="129">
        <f t="shared" ref="S9:S10" si="1">O9-Q9</f>
        <v>2400000000</v>
      </c>
    </row>
    <row r="10" spans="1:21" ht="18.75" x14ac:dyDescent="0.2">
      <c r="A10" s="10" t="s">
        <v>21</v>
      </c>
      <c r="C10" s="41" t="s">
        <v>7</v>
      </c>
      <c r="D10" s="87"/>
      <c r="E10" s="129">
        <v>236000000</v>
      </c>
      <c r="F10" s="87"/>
      <c r="G10" s="129">
        <v>15</v>
      </c>
      <c r="H10" s="87"/>
      <c r="I10" s="135">
        <v>3540000000</v>
      </c>
      <c r="J10" s="87"/>
      <c r="K10" s="135">
        <v>448851675</v>
      </c>
      <c r="L10" s="87"/>
      <c r="M10" s="135">
        <f t="shared" si="0"/>
        <v>3091148325</v>
      </c>
      <c r="N10" s="87"/>
      <c r="O10" s="135">
        <v>3540000000</v>
      </c>
      <c r="P10" s="87"/>
      <c r="Q10" s="135">
        <v>448851675</v>
      </c>
      <c r="R10" s="87"/>
      <c r="S10" s="135">
        <f t="shared" si="1"/>
        <v>3091148325</v>
      </c>
    </row>
    <row r="11" spans="1:21" ht="21" x14ac:dyDescent="0.2">
      <c r="A11" s="14" t="s">
        <v>26</v>
      </c>
      <c r="C11" s="129"/>
      <c r="D11" s="87"/>
      <c r="E11" s="129"/>
      <c r="F11" s="87"/>
      <c r="G11" s="129"/>
      <c r="H11" s="87"/>
      <c r="I11" s="34">
        <f>SUM(I8:I10)</f>
        <v>16140000000</v>
      </c>
      <c r="J11" s="87"/>
      <c r="K11" s="34">
        <f>SUM(K8:K10)</f>
        <v>2072718023</v>
      </c>
      <c r="L11" s="87"/>
      <c r="M11" s="34">
        <f>SUM(M8:M10)</f>
        <v>14067281977</v>
      </c>
      <c r="N11" s="87"/>
      <c r="O11" s="34">
        <f>SUM(O8:O10)</f>
        <v>18540000000</v>
      </c>
      <c r="P11" s="87"/>
      <c r="Q11" s="34">
        <f>SUM(Q8:Q10)</f>
        <v>2072718023</v>
      </c>
      <c r="R11" s="87"/>
      <c r="S11" s="34">
        <f>SUM(S8:S10)</f>
        <v>16467281977</v>
      </c>
    </row>
    <row r="12" spans="1:21" s="121" customFormat="1" x14ac:dyDescent="0.2">
      <c r="C12" s="176"/>
      <c r="D12" s="176"/>
      <c r="E12" s="176"/>
      <c r="F12" s="176"/>
      <c r="G12" s="176"/>
      <c r="H12" s="176"/>
      <c r="I12" s="177"/>
      <c r="J12" s="176"/>
      <c r="K12" s="177"/>
      <c r="L12" s="176"/>
      <c r="M12" s="176"/>
      <c r="N12" s="176"/>
      <c r="O12" s="176"/>
      <c r="P12" s="176"/>
      <c r="Q12" s="176"/>
      <c r="R12" s="176"/>
      <c r="S12" s="176"/>
      <c r="T12" s="178"/>
      <c r="U12" s="178"/>
    </row>
    <row r="13" spans="1:21" x14ac:dyDescent="0.2"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</row>
    <row r="15" spans="1:21" ht="18.75" x14ac:dyDescent="0.2">
      <c r="I15" s="40"/>
    </row>
    <row r="16" spans="1:21" x14ac:dyDescent="0.2">
      <c r="M16" s="122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zoomScale="70" zoomScaleNormal="70" workbookViewId="0">
      <selection activeCell="A6" sqref="A6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188" t="s">
        <v>0</v>
      </c>
      <c r="B1" s="188"/>
      <c r="C1" s="188"/>
    </row>
    <row r="2" spans="1:3" ht="21.75" customHeight="1" x14ac:dyDescent="0.2">
      <c r="A2" s="188" t="s">
        <v>1</v>
      </c>
      <c r="B2" s="188"/>
      <c r="C2" s="188"/>
    </row>
    <row r="3" spans="1:3" ht="21.75" customHeight="1" x14ac:dyDescent="0.2">
      <c r="A3" s="188" t="s">
        <v>2</v>
      </c>
      <c r="B3" s="188"/>
      <c r="C3" s="188"/>
    </row>
    <row r="4" spans="1:3" ht="7.35" customHeight="1" x14ac:dyDescent="0.2"/>
    <row r="5" spans="1:3" ht="123.6" customHeight="1" x14ac:dyDescent="0.2">
      <c r="B5" s="189"/>
    </row>
    <row r="6" spans="1:3" ht="123.6" customHeight="1" x14ac:dyDescent="0.2">
      <c r="B6" s="189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spans="1:11" ht="21.75" customHeight="1" x14ac:dyDescent="0.2">
      <c r="A2" s="188" t="s">
        <v>159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</row>
    <row r="3" spans="1:11" ht="21.75" customHeight="1" x14ac:dyDescent="0.2">
      <c r="A3" s="188" t="s">
        <v>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</row>
    <row r="4" spans="1:11" ht="14.45" customHeight="1" x14ac:dyDescent="0.2"/>
    <row r="5" spans="1:11" ht="14.45" customHeight="1" x14ac:dyDescent="0.2">
      <c r="A5" s="199" t="s">
        <v>195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</row>
    <row r="6" spans="1:11" ht="14.45" customHeight="1" x14ac:dyDescent="0.2">
      <c r="I6" s="2" t="s">
        <v>178</v>
      </c>
      <c r="K6" s="2" t="s">
        <v>179</v>
      </c>
    </row>
    <row r="7" spans="1:11" ht="29.1" customHeight="1" x14ac:dyDescent="0.2">
      <c r="A7" s="2" t="s">
        <v>252</v>
      </c>
      <c r="C7" s="16" t="s">
        <v>253</v>
      </c>
      <c r="E7" s="16" t="s">
        <v>254</v>
      </c>
      <c r="G7" s="16" t="s">
        <v>255</v>
      </c>
      <c r="I7" s="17" t="s">
        <v>256</v>
      </c>
      <c r="K7" s="17" t="s">
        <v>256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Q30"/>
  <sheetViews>
    <sheetView rightToLeft="1" view="pageBreakPreview" zoomScaleNormal="100" zoomScaleSheetLayoutView="100" workbookViewId="0">
      <selection activeCell="C6" sqref="C6"/>
    </sheetView>
  </sheetViews>
  <sheetFormatPr defaultRowHeight="12.75" x14ac:dyDescent="0.2"/>
  <cols>
    <col min="1" max="1" width="39" style="115" customWidth="1"/>
    <col min="2" max="2" width="1.28515625" style="115" customWidth="1"/>
    <col min="3" max="3" width="14.28515625" style="115" customWidth="1"/>
    <col min="4" max="4" width="1.28515625" style="115" customWidth="1"/>
    <col min="5" max="5" width="17.5703125" style="115" bestFit="1" customWidth="1"/>
    <col min="6" max="6" width="1.28515625" style="115" customWidth="1"/>
    <col min="7" max="7" width="10.7109375" style="115" bestFit="1" customWidth="1"/>
    <col min="8" max="8" width="1.28515625" style="115" customWidth="1"/>
    <col min="9" max="9" width="17.5703125" style="115" bestFit="1" customWidth="1"/>
    <col min="10" max="10" width="1.28515625" style="115" customWidth="1"/>
    <col min="11" max="11" width="17.85546875" style="115" bestFit="1" customWidth="1"/>
    <col min="12" max="12" width="1.28515625" style="115" customWidth="1"/>
    <col min="13" max="13" width="10.7109375" style="115" bestFit="1" customWidth="1"/>
    <col min="14" max="14" width="1.28515625" style="115" customWidth="1"/>
    <col min="15" max="15" width="17.85546875" style="115" bestFit="1" customWidth="1"/>
    <col min="16" max="16" width="0.28515625" style="115" customWidth="1"/>
    <col min="17" max="17" width="9.140625" style="115"/>
    <col min="18" max="18" width="2.140625" bestFit="1" customWidth="1"/>
  </cols>
  <sheetData>
    <row r="1" spans="1:15" ht="29.1" customHeight="1" x14ac:dyDescent="0.2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</row>
    <row r="2" spans="1:15" ht="21.75" customHeight="1" x14ac:dyDescent="0.2">
      <c r="A2" s="188" t="s">
        <v>159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1:15" ht="21.75" customHeight="1" x14ac:dyDescent="0.2">
      <c r="A3" s="188" t="s">
        <v>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</row>
    <row r="4" spans="1:15" ht="14.45" customHeight="1" x14ac:dyDescent="0.2"/>
    <row r="5" spans="1:15" ht="24" x14ac:dyDescent="0.2">
      <c r="A5" s="199" t="s">
        <v>257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</row>
    <row r="6" spans="1:15" ht="25.5" customHeight="1" x14ac:dyDescent="0.2">
      <c r="A6" s="197" t="s">
        <v>162</v>
      </c>
      <c r="E6" s="197" t="s">
        <v>178</v>
      </c>
      <c r="F6" s="197"/>
      <c r="G6" s="197"/>
      <c r="H6" s="197"/>
      <c r="I6" s="197"/>
      <c r="K6" s="197" t="s">
        <v>179</v>
      </c>
      <c r="L6" s="197"/>
      <c r="M6" s="197"/>
      <c r="N6" s="197"/>
      <c r="O6" s="197"/>
    </row>
    <row r="7" spans="1:15" ht="25.5" customHeight="1" x14ac:dyDescent="0.2">
      <c r="A7" s="197"/>
      <c r="C7" s="225" t="s">
        <v>62</v>
      </c>
      <c r="D7" s="225"/>
      <c r="E7" s="136" t="s">
        <v>258</v>
      </c>
      <c r="F7" s="154"/>
      <c r="G7" s="136" t="s">
        <v>248</v>
      </c>
      <c r="H7" s="154"/>
      <c r="I7" s="136" t="s">
        <v>259</v>
      </c>
      <c r="K7" s="136" t="s">
        <v>258</v>
      </c>
      <c r="L7" s="154"/>
      <c r="M7" s="136" t="s">
        <v>248</v>
      </c>
      <c r="N7" s="154"/>
      <c r="O7" s="136" t="s">
        <v>259</v>
      </c>
    </row>
    <row r="8" spans="1:15" ht="25.5" customHeight="1" x14ac:dyDescent="0.2">
      <c r="A8" s="132" t="s">
        <v>83</v>
      </c>
      <c r="C8" s="40" t="s">
        <v>85</v>
      </c>
      <c r="D8" s="87"/>
      <c r="E8" s="134">
        <v>59786697237</v>
      </c>
      <c r="F8" s="87"/>
      <c r="G8" s="123">
        <v>0</v>
      </c>
      <c r="H8" s="87"/>
      <c r="I8" s="134">
        <f>E8-G8</f>
        <v>59786697237</v>
      </c>
      <c r="J8" s="87"/>
      <c r="K8" s="123">
        <v>331289738971</v>
      </c>
      <c r="L8" s="87"/>
      <c r="M8" s="123">
        <v>0</v>
      </c>
      <c r="N8" s="87"/>
      <c r="O8" s="134">
        <f>K8-M8</f>
        <v>331289738971</v>
      </c>
    </row>
    <row r="9" spans="1:15" ht="25.5" customHeight="1" x14ac:dyDescent="0.2">
      <c r="A9" s="131" t="s">
        <v>78</v>
      </c>
      <c r="C9" s="40" t="s">
        <v>80</v>
      </c>
      <c r="D9" s="87"/>
      <c r="E9" s="123">
        <v>100129061500</v>
      </c>
      <c r="F9" s="87"/>
      <c r="G9" s="123">
        <v>0</v>
      </c>
      <c r="H9" s="87"/>
      <c r="I9" s="134">
        <f>E9-G9</f>
        <v>100129061500</v>
      </c>
      <c r="J9" s="87"/>
      <c r="K9" s="123">
        <v>480507011654</v>
      </c>
      <c r="L9" s="87"/>
      <c r="M9" s="123">
        <v>0</v>
      </c>
      <c r="N9" s="87"/>
      <c r="O9" s="134">
        <f t="shared" ref="O9:O14" si="0">K9-M9</f>
        <v>480507011654</v>
      </c>
    </row>
    <row r="10" spans="1:15" ht="25.5" customHeight="1" x14ac:dyDescent="0.2">
      <c r="A10" s="131" t="s">
        <v>81</v>
      </c>
      <c r="C10" s="40" t="s">
        <v>82</v>
      </c>
      <c r="D10" s="87"/>
      <c r="E10" s="123">
        <v>3003871845</v>
      </c>
      <c r="F10" s="87"/>
      <c r="G10" s="123">
        <v>0</v>
      </c>
      <c r="H10" s="87"/>
      <c r="I10" s="134">
        <f t="shared" ref="I10:I14" si="1">E10-G10</f>
        <v>3003871845</v>
      </c>
      <c r="J10" s="87"/>
      <c r="K10" s="123">
        <v>14415210351</v>
      </c>
      <c r="L10" s="87"/>
      <c r="M10" s="123">
        <v>0</v>
      </c>
      <c r="N10" s="87"/>
      <c r="O10" s="134">
        <f t="shared" si="0"/>
        <v>14415210351</v>
      </c>
    </row>
    <row r="11" spans="1:15" ht="25.5" customHeight="1" x14ac:dyDescent="0.2">
      <c r="A11" s="131" t="s">
        <v>207</v>
      </c>
      <c r="C11" s="40" t="s">
        <v>260</v>
      </c>
      <c r="D11" s="87"/>
      <c r="E11" s="123">
        <v>0</v>
      </c>
      <c r="F11" s="87"/>
      <c r="G11" s="123">
        <v>0</v>
      </c>
      <c r="H11" s="87"/>
      <c r="I11" s="134">
        <f t="shared" si="1"/>
        <v>0</v>
      </c>
      <c r="J11" s="87"/>
      <c r="K11" s="123">
        <v>183163672938</v>
      </c>
      <c r="L11" s="87"/>
      <c r="M11" s="123">
        <v>0</v>
      </c>
      <c r="N11" s="87"/>
      <c r="O11" s="134">
        <f t="shared" si="0"/>
        <v>183163672938</v>
      </c>
    </row>
    <row r="12" spans="1:15" ht="25.5" customHeight="1" x14ac:dyDescent="0.2">
      <c r="A12" s="131" t="s">
        <v>72</v>
      </c>
      <c r="C12" s="40" t="s">
        <v>74</v>
      </c>
      <c r="D12" s="87"/>
      <c r="E12" s="123">
        <v>39879887984</v>
      </c>
      <c r="F12" s="87"/>
      <c r="G12" s="123">
        <v>0</v>
      </c>
      <c r="H12" s="87"/>
      <c r="I12" s="134">
        <f t="shared" si="1"/>
        <v>39879887984</v>
      </c>
      <c r="J12" s="87"/>
      <c r="K12" s="123">
        <v>200329759112</v>
      </c>
      <c r="L12" s="87"/>
      <c r="M12" s="123">
        <v>0</v>
      </c>
      <c r="N12" s="87"/>
      <c r="O12" s="134">
        <f t="shared" si="0"/>
        <v>200329759112</v>
      </c>
    </row>
    <row r="13" spans="1:15" ht="25.5" customHeight="1" x14ac:dyDescent="0.2">
      <c r="A13" s="131" t="s">
        <v>206</v>
      </c>
      <c r="C13" s="40" t="s">
        <v>261</v>
      </c>
      <c r="D13" s="87"/>
      <c r="E13" s="123">
        <v>0</v>
      </c>
      <c r="F13" s="87"/>
      <c r="G13" s="123">
        <v>0</v>
      </c>
      <c r="H13" s="87"/>
      <c r="I13" s="134">
        <f t="shared" si="1"/>
        <v>0</v>
      </c>
      <c r="J13" s="87"/>
      <c r="K13" s="123">
        <v>203684296320</v>
      </c>
      <c r="L13" s="87"/>
      <c r="M13" s="123">
        <v>0</v>
      </c>
      <c r="N13" s="87"/>
      <c r="O13" s="134">
        <f t="shared" si="0"/>
        <v>203684296320</v>
      </c>
    </row>
    <row r="14" spans="1:15" ht="25.5" customHeight="1" x14ac:dyDescent="0.2">
      <c r="A14" s="128" t="s">
        <v>75</v>
      </c>
      <c r="C14" s="41" t="s">
        <v>77</v>
      </c>
      <c r="D14" s="87"/>
      <c r="E14" s="135">
        <v>20810107901</v>
      </c>
      <c r="F14" s="87"/>
      <c r="G14" s="135">
        <v>0</v>
      </c>
      <c r="H14" s="87"/>
      <c r="I14" s="134">
        <f t="shared" si="1"/>
        <v>20810107901</v>
      </c>
      <c r="J14" s="87"/>
      <c r="K14" s="135">
        <v>97320712683</v>
      </c>
      <c r="L14" s="87"/>
      <c r="M14" s="135">
        <v>0</v>
      </c>
      <c r="N14" s="87"/>
      <c r="O14" s="134">
        <f t="shared" si="0"/>
        <v>97320712683</v>
      </c>
    </row>
    <row r="15" spans="1:15" ht="25.5" customHeight="1" thickBot="1" x14ac:dyDescent="0.25">
      <c r="A15" s="130" t="s">
        <v>26</v>
      </c>
      <c r="C15" s="129"/>
      <c r="D15" s="87"/>
      <c r="E15" s="34">
        <f>SUM(E8:E14)</f>
        <v>223609626467</v>
      </c>
      <c r="F15" s="87"/>
      <c r="G15" s="34">
        <f>SUM(G8:G14)</f>
        <v>0</v>
      </c>
      <c r="H15" s="87"/>
      <c r="I15" s="34">
        <f>SUM(I8:I14)</f>
        <v>223609626467</v>
      </c>
      <c r="J15" s="87"/>
      <c r="K15" s="34">
        <f>SUM(K8:K14)</f>
        <v>1510710402029</v>
      </c>
      <c r="L15" s="87"/>
      <c r="M15" s="34">
        <f>SUM(M8:M14)</f>
        <v>0</v>
      </c>
      <c r="N15" s="87"/>
      <c r="O15" s="34">
        <f>SUM(O8:O14)</f>
        <v>1510710402029</v>
      </c>
    </row>
    <row r="16" spans="1:15" ht="25.5" customHeight="1" thickTop="1" x14ac:dyDescent="0.2"/>
    <row r="17" spans="5:17" ht="25.5" customHeight="1" x14ac:dyDescent="0.2">
      <c r="E17" s="172" t="s">
        <v>299</v>
      </c>
      <c r="F17" s="147"/>
      <c r="G17" s="147"/>
      <c r="H17" s="147"/>
      <c r="I17" s="147"/>
      <c r="J17" s="147"/>
      <c r="K17" s="149" t="s">
        <v>301</v>
      </c>
      <c r="L17" s="147"/>
      <c r="M17" s="147"/>
      <c r="N17" s="147"/>
      <c r="O17" s="147"/>
      <c r="P17" s="147"/>
      <c r="Q17" s="147"/>
    </row>
    <row r="18" spans="5:17" ht="18.75" x14ac:dyDescent="0.2">
      <c r="E18" s="172" t="s">
        <v>300</v>
      </c>
      <c r="F18" s="147"/>
      <c r="G18" s="147"/>
      <c r="H18" s="147"/>
      <c r="I18" s="147"/>
      <c r="J18" s="147"/>
      <c r="K18" s="172" t="s">
        <v>300</v>
      </c>
      <c r="L18" s="147"/>
      <c r="M18" s="147"/>
      <c r="N18" s="147"/>
      <c r="O18" s="147"/>
      <c r="P18" s="147"/>
      <c r="Q18" s="147"/>
    </row>
    <row r="19" spans="5:17" ht="18.75" x14ac:dyDescent="0.2">
      <c r="E19" s="172" t="s">
        <v>302</v>
      </c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</row>
    <row r="20" spans="5:17" x14ac:dyDescent="0.2"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</row>
    <row r="21" spans="5:17" ht="18.75" x14ac:dyDescent="0.2">
      <c r="E21" s="146">
        <v>492041811940</v>
      </c>
      <c r="F21" s="147"/>
      <c r="G21" s="147"/>
      <c r="H21" s="147"/>
      <c r="I21" s="147"/>
      <c r="J21" s="147"/>
      <c r="K21" s="146">
        <v>1509294381391</v>
      </c>
      <c r="L21" s="147"/>
      <c r="M21" s="172" t="s">
        <v>300</v>
      </c>
      <c r="N21" s="147"/>
      <c r="O21" s="147"/>
      <c r="P21" s="147"/>
      <c r="Q21" s="147"/>
    </row>
    <row r="22" spans="5:17" x14ac:dyDescent="0.2">
      <c r="E22" s="146">
        <v>268432185473</v>
      </c>
      <c r="F22" s="147"/>
      <c r="G22" s="147"/>
      <c r="H22" s="147"/>
      <c r="I22" s="147"/>
      <c r="J22" s="147"/>
      <c r="K22" s="146">
        <v>1416020638</v>
      </c>
      <c r="L22" s="147"/>
      <c r="M22" s="147" t="s">
        <v>321</v>
      </c>
      <c r="N22" s="147"/>
      <c r="O22" s="147"/>
      <c r="P22" s="147"/>
      <c r="Q22" s="147"/>
    </row>
    <row r="23" spans="5:17" x14ac:dyDescent="0.2">
      <c r="E23" s="146">
        <f>E21-E22</f>
        <v>223609626467</v>
      </c>
      <c r="F23" s="147"/>
      <c r="G23" s="147"/>
      <c r="H23" s="147"/>
      <c r="I23" s="147"/>
      <c r="J23" s="147"/>
      <c r="K23" s="146">
        <f>SUM(K21:K22)</f>
        <v>1510710402029</v>
      </c>
      <c r="L23" s="147"/>
      <c r="M23" s="147"/>
      <c r="N23" s="147"/>
      <c r="O23" s="147"/>
      <c r="P23" s="147"/>
      <c r="Q23" s="147"/>
    </row>
    <row r="24" spans="5:17" x14ac:dyDescent="0.2">
      <c r="E24" s="146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</row>
    <row r="25" spans="5:17" x14ac:dyDescent="0.2">
      <c r="E25" s="146">
        <f>E15-E23</f>
        <v>0</v>
      </c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</row>
    <row r="26" spans="5:17" x14ac:dyDescent="0.2"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</row>
    <row r="27" spans="5:17" x14ac:dyDescent="0.2"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</row>
    <row r="28" spans="5:17" x14ac:dyDescent="0.2"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</row>
    <row r="29" spans="5:17" x14ac:dyDescent="0.2"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</row>
    <row r="30" spans="5:17" x14ac:dyDescent="0.2"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</row>
  </sheetData>
  <mergeCells count="8">
    <mergeCell ref="A1:O1"/>
    <mergeCell ref="A2:O2"/>
    <mergeCell ref="A3:O3"/>
    <mergeCell ref="A5:O5"/>
    <mergeCell ref="A6:A7"/>
    <mergeCell ref="E6:I6"/>
    <mergeCell ref="K6:O6"/>
    <mergeCell ref="C7:D7"/>
  </mergeCells>
  <pageMargins left="0.39" right="0.39" top="0.39" bottom="0.39" header="0" footer="0"/>
  <pageSetup paperSize="9" scale="91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0F119-CCCE-4037-AE51-1F5CB8168C33}">
  <sheetPr>
    <pageSetUpPr fitToPage="1"/>
  </sheetPr>
  <dimension ref="A1:N119"/>
  <sheetViews>
    <sheetView rightToLeft="1" topLeftCell="A97" workbookViewId="0">
      <selection activeCell="C118" sqref="C118"/>
    </sheetView>
  </sheetViews>
  <sheetFormatPr defaultRowHeight="12.75" x14ac:dyDescent="0.2"/>
  <cols>
    <col min="1" max="1" width="48" bestFit="1" customWidth="1"/>
    <col min="2" max="2" width="1.28515625" customWidth="1"/>
    <col min="3" max="3" width="17.7109375" bestFit="1" customWidth="1"/>
    <col min="4" max="4" width="1.28515625" customWidth="1"/>
    <col min="5" max="5" width="13.140625" bestFit="1" customWidth="1"/>
    <col min="6" max="6" width="1.28515625" customWidth="1"/>
    <col min="7" max="7" width="17.5703125" bestFit="1" customWidth="1"/>
    <col min="8" max="8" width="1.28515625" customWidth="1"/>
    <col min="9" max="9" width="17.42578125" bestFit="1" customWidth="1"/>
    <col min="10" max="10" width="1.28515625" customWidth="1"/>
    <col min="11" max="11" width="13.7109375" bestFit="1" customWidth="1"/>
    <col min="12" max="12" width="1.28515625" customWidth="1"/>
    <col min="13" max="13" width="17.85546875" bestFit="1" customWidth="1"/>
    <col min="14" max="14" width="0.28515625" customWidth="1"/>
  </cols>
  <sheetData>
    <row r="1" spans="1:13" ht="29.1" customHeight="1" x14ac:dyDescent="0.2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</row>
    <row r="2" spans="1:13" ht="21.75" customHeight="1" x14ac:dyDescent="0.2">
      <c r="A2" s="188" t="s">
        <v>159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</row>
    <row r="3" spans="1:13" ht="21.75" customHeight="1" x14ac:dyDescent="0.2">
      <c r="A3" s="188" t="s">
        <v>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</row>
    <row r="4" spans="1:13" ht="14.45" customHeight="1" x14ac:dyDescent="0.2"/>
    <row r="5" spans="1:13" ht="14.45" customHeight="1" x14ac:dyDescent="0.2">
      <c r="A5" s="199" t="s">
        <v>262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</row>
    <row r="6" spans="1:13" ht="14.45" customHeight="1" x14ac:dyDescent="0.2">
      <c r="A6" s="197" t="s">
        <v>162</v>
      </c>
      <c r="C6" s="197" t="s">
        <v>178</v>
      </c>
      <c r="D6" s="197"/>
      <c r="E6" s="197"/>
      <c r="F6" s="197"/>
      <c r="G6" s="197"/>
      <c r="I6" s="197" t="s">
        <v>179</v>
      </c>
      <c r="J6" s="197"/>
      <c r="K6" s="197"/>
      <c r="L6" s="197"/>
      <c r="M6" s="197"/>
    </row>
    <row r="7" spans="1:13" ht="29.1" customHeight="1" x14ac:dyDescent="0.2">
      <c r="A7" s="197"/>
      <c r="C7" s="93" t="s">
        <v>258</v>
      </c>
      <c r="D7" s="3"/>
      <c r="E7" s="93" t="s">
        <v>248</v>
      </c>
      <c r="F7" s="3"/>
      <c r="G7" s="93" t="s">
        <v>259</v>
      </c>
      <c r="I7" s="93" t="s">
        <v>258</v>
      </c>
      <c r="J7" s="3"/>
      <c r="K7" s="93" t="s">
        <v>248</v>
      </c>
      <c r="L7" s="3"/>
      <c r="M7" s="93" t="s">
        <v>259</v>
      </c>
    </row>
    <row r="8" spans="1:13" ht="29.1" customHeight="1" x14ac:dyDescent="0.2">
      <c r="A8" s="42"/>
      <c r="C8" s="93"/>
      <c r="D8" s="37"/>
      <c r="E8" s="93"/>
      <c r="F8" s="37"/>
      <c r="G8" s="93"/>
      <c r="I8" s="93"/>
      <c r="J8" s="37"/>
      <c r="K8" s="93"/>
      <c r="L8" s="37"/>
      <c r="M8" s="93"/>
    </row>
    <row r="9" spans="1:13" ht="21.75" customHeight="1" x14ac:dyDescent="0.2">
      <c r="A9" s="101" t="s">
        <v>100</v>
      </c>
      <c r="C9" s="6">
        <v>0</v>
      </c>
      <c r="E9" s="6">
        <v>0</v>
      </c>
      <c r="G9" s="6">
        <v>0</v>
      </c>
      <c r="I9" s="6">
        <v>138085618</v>
      </c>
      <c r="K9" s="6">
        <v>0</v>
      </c>
      <c r="M9" s="6">
        <v>138085618</v>
      </c>
    </row>
    <row r="10" spans="1:13" ht="21.75" customHeight="1" x14ac:dyDescent="0.2">
      <c r="A10" s="102" t="s">
        <v>102</v>
      </c>
      <c r="B10" s="104"/>
      <c r="C10" s="105">
        <v>0</v>
      </c>
      <c r="D10" s="104"/>
      <c r="E10" s="105">
        <v>0</v>
      </c>
      <c r="F10" s="104"/>
      <c r="G10" s="105">
        <v>0</v>
      </c>
      <c r="H10" s="104"/>
      <c r="I10" s="105">
        <v>30756</v>
      </c>
      <c r="J10" s="104"/>
      <c r="K10" s="105">
        <v>0</v>
      </c>
      <c r="L10" s="104"/>
      <c r="M10" s="105">
        <v>30756</v>
      </c>
    </row>
    <row r="11" spans="1:13" ht="21.75" customHeight="1" x14ac:dyDescent="0.2">
      <c r="A11" s="102" t="s">
        <v>103</v>
      </c>
      <c r="B11" s="104"/>
      <c r="C11" s="105">
        <v>42950</v>
      </c>
      <c r="D11" s="104"/>
      <c r="E11" s="105">
        <v>0</v>
      </c>
      <c r="F11" s="104"/>
      <c r="G11" s="105">
        <v>42950</v>
      </c>
      <c r="H11" s="104"/>
      <c r="I11" s="105">
        <v>211771</v>
      </c>
      <c r="J11" s="104"/>
      <c r="K11" s="105">
        <v>0</v>
      </c>
      <c r="L11" s="104"/>
      <c r="M11" s="105">
        <v>211771</v>
      </c>
    </row>
    <row r="12" spans="1:13" ht="21.75" customHeight="1" x14ac:dyDescent="0.2">
      <c r="A12" s="102" t="s">
        <v>104</v>
      </c>
      <c r="B12" s="104"/>
      <c r="C12" s="105">
        <v>11649</v>
      </c>
      <c r="D12" s="104"/>
      <c r="E12" s="105">
        <v>0</v>
      </c>
      <c r="F12" s="104"/>
      <c r="G12" s="105">
        <v>11649</v>
      </c>
      <c r="H12" s="104"/>
      <c r="I12" s="105">
        <v>65652</v>
      </c>
      <c r="J12" s="104"/>
      <c r="K12" s="105">
        <v>0</v>
      </c>
      <c r="L12" s="104"/>
      <c r="M12" s="105">
        <v>65652</v>
      </c>
    </row>
    <row r="13" spans="1:13" ht="21.75" customHeight="1" x14ac:dyDescent="0.2">
      <c r="A13" s="102" t="s">
        <v>105</v>
      </c>
      <c r="B13" s="104"/>
      <c r="C13" s="105">
        <v>518576</v>
      </c>
      <c r="D13" s="104"/>
      <c r="E13" s="105">
        <v>0</v>
      </c>
      <c r="F13" s="104"/>
      <c r="G13" s="105">
        <v>518576</v>
      </c>
      <c r="H13" s="104"/>
      <c r="I13" s="105">
        <v>1075913</v>
      </c>
      <c r="J13" s="104"/>
      <c r="K13" s="105">
        <v>0</v>
      </c>
      <c r="L13" s="104"/>
      <c r="M13" s="105">
        <v>1075913</v>
      </c>
    </row>
    <row r="14" spans="1:13" ht="21.75" customHeight="1" x14ac:dyDescent="0.2">
      <c r="A14" s="90" t="s">
        <v>237</v>
      </c>
      <c r="C14" s="8">
        <v>0</v>
      </c>
      <c r="E14" s="8">
        <v>0</v>
      </c>
      <c r="G14" s="8">
        <v>0</v>
      </c>
      <c r="I14" s="8">
        <v>2272</v>
      </c>
      <c r="K14" s="8">
        <v>0</v>
      </c>
      <c r="M14" s="8">
        <v>2272</v>
      </c>
    </row>
    <row r="15" spans="1:13" ht="21.75" customHeight="1" x14ac:dyDescent="0.2">
      <c r="A15" s="90" t="s">
        <v>106</v>
      </c>
      <c r="C15" s="8">
        <v>0</v>
      </c>
      <c r="E15" s="8">
        <v>0</v>
      </c>
      <c r="G15" s="8">
        <v>0</v>
      </c>
      <c r="I15" s="8">
        <v>8205</v>
      </c>
      <c r="K15" s="8">
        <v>0</v>
      </c>
      <c r="M15" s="8">
        <v>8205</v>
      </c>
    </row>
    <row r="16" spans="1:13" ht="21.75" customHeight="1" x14ac:dyDescent="0.2">
      <c r="A16" s="102" t="s">
        <v>107</v>
      </c>
      <c r="B16" s="104"/>
      <c r="C16" s="105">
        <v>0</v>
      </c>
      <c r="D16" s="104"/>
      <c r="E16" s="105">
        <v>0</v>
      </c>
      <c r="F16" s="104"/>
      <c r="G16" s="105">
        <v>0</v>
      </c>
      <c r="H16" s="104"/>
      <c r="I16" s="105">
        <v>13746</v>
      </c>
      <c r="J16" s="104"/>
      <c r="K16" s="105">
        <v>0</v>
      </c>
      <c r="L16" s="104"/>
      <c r="M16" s="105">
        <v>13746</v>
      </c>
    </row>
    <row r="17" spans="1:13" ht="21.75" customHeight="1" x14ac:dyDescent="0.2">
      <c r="A17" s="90" t="s">
        <v>108</v>
      </c>
      <c r="C17" s="8">
        <v>0</v>
      </c>
      <c r="E17" s="8">
        <v>0</v>
      </c>
      <c r="G17" s="8">
        <v>0</v>
      </c>
      <c r="I17" s="8">
        <v>28861</v>
      </c>
      <c r="K17" s="8">
        <v>0</v>
      </c>
      <c r="M17" s="8">
        <v>28861</v>
      </c>
    </row>
    <row r="18" spans="1:13" ht="21.75" customHeight="1" x14ac:dyDescent="0.2">
      <c r="A18" s="102" t="s">
        <v>109</v>
      </c>
      <c r="B18" s="104"/>
      <c r="C18" s="105">
        <v>34105</v>
      </c>
      <c r="D18" s="104"/>
      <c r="E18" s="105">
        <v>0</v>
      </c>
      <c r="F18" s="104"/>
      <c r="G18" s="105">
        <v>34105</v>
      </c>
      <c r="H18" s="104"/>
      <c r="I18" s="105">
        <v>168157</v>
      </c>
      <c r="J18" s="104"/>
      <c r="K18" s="105">
        <v>0</v>
      </c>
      <c r="L18" s="104"/>
      <c r="M18" s="105">
        <v>168157</v>
      </c>
    </row>
    <row r="19" spans="1:13" ht="21.75" customHeight="1" x14ac:dyDescent="0.2">
      <c r="A19" s="102" t="s">
        <v>110</v>
      </c>
      <c r="B19" s="104"/>
      <c r="C19" s="105">
        <v>0</v>
      </c>
      <c r="D19" s="104"/>
      <c r="E19" s="105">
        <v>0</v>
      </c>
      <c r="F19" s="104"/>
      <c r="G19" s="105">
        <v>0</v>
      </c>
      <c r="H19" s="104"/>
      <c r="I19" s="105">
        <v>9965</v>
      </c>
      <c r="J19" s="104"/>
      <c r="K19" s="105">
        <v>0</v>
      </c>
      <c r="L19" s="104"/>
      <c r="M19" s="105">
        <v>9965</v>
      </c>
    </row>
    <row r="20" spans="1:13" ht="21.75" customHeight="1" x14ac:dyDescent="0.2">
      <c r="A20" s="102" t="s">
        <v>238</v>
      </c>
      <c r="B20" s="104"/>
      <c r="C20" s="105">
        <v>0</v>
      </c>
      <c r="D20" s="104"/>
      <c r="E20" s="105">
        <v>0</v>
      </c>
      <c r="F20" s="104"/>
      <c r="G20" s="105">
        <v>0</v>
      </c>
      <c r="H20" s="104"/>
      <c r="I20" s="105">
        <v>83502465738</v>
      </c>
      <c r="J20" s="104"/>
      <c r="K20" s="105">
        <v>0</v>
      </c>
      <c r="L20" s="104"/>
      <c r="M20" s="105">
        <v>83502465738</v>
      </c>
    </row>
    <row r="21" spans="1:13" ht="21.75" customHeight="1" x14ac:dyDescent="0.2">
      <c r="A21" s="102" t="s">
        <v>114</v>
      </c>
      <c r="B21" s="104"/>
      <c r="C21" s="105">
        <v>0</v>
      </c>
      <c r="D21" s="104"/>
      <c r="E21" s="105">
        <v>0</v>
      </c>
      <c r="F21" s="104"/>
      <c r="G21" s="105">
        <v>0</v>
      </c>
      <c r="H21" s="104"/>
      <c r="I21" s="105">
        <v>3528124991</v>
      </c>
      <c r="J21" s="104"/>
      <c r="K21" s="105">
        <v>0</v>
      </c>
      <c r="L21" s="104"/>
      <c r="M21" s="105">
        <v>3528124991</v>
      </c>
    </row>
    <row r="22" spans="1:13" ht="21.75" customHeight="1" x14ac:dyDescent="0.2">
      <c r="A22" s="102" t="s">
        <v>114</v>
      </c>
      <c r="B22" s="104"/>
      <c r="C22" s="105">
        <v>0</v>
      </c>
      <c r="D22" s="104"/>
      <c r="E22" s="105">
        <v>0</v>
      </c>
      <c r="F22" s="104"/>
      <c r="G22" s="105">
        <v>0</v>
      </c>
      <c r="H22" s="104"/>
      <c r="I22" s="105">
        <v>7262755337</v>
      </c>
      <c r="J22" s="104"/>
      <c r="K22" s="105">
        <v>0</v>
      </c>
      <c r="L22" s="104"/>
      <c r="M22" s="105">
        <v>7262755337</v>
      </c>
    </row>
    <row r="23" spans="1:13" ht="21.75" customHeight="1" x14ac:dyDescent="0.2">
      <c r="A23" s="102" t="s">
        <v>111</v>
      </c>
      <c r="B23" s="104"/>
      <c r="C23" s="105">
        <v>4184</v>
      </c>
      <c r="D23" s="104"/>
      <c r="E23" s="105">
        <v>0</v>
      </c>
      <c r="F23" s="104"/>
      <c r="G23" s="105">
        <v>4184</v>
      </c>
      <c r="H23" s="104"/>
      <c r="I23" s="105">
        <v>16873</v>
      </c>
      <c r="J23" s="104"/>
      <c r="K23" s="105">
        <v>0</v>
      </c>
      <c r="L23" s="104"/>
      <c r="M23" s="105">
        <v>16873</v>
      </c>
    </row>
    <row r="24" spans="1:13" ht="21.75" customHeight="1" x14ac:dyDescent="0.2">
      <c r="A24" s="102" t="s">
        <v>114</v>
      </c>
      <c r="B24" s="104"/>
      <c r="C24" s="105">
        <v>0</v>
      </c>
      <c r="D24" s="104"/>
      <c r="E24" s="105">
        <v>0</v>
      </c>
      <c r="F24" s="104"/>
      <c r="G24" s="105">
        <v>0</v>
      </c>
      <c r="H24" s="104"/>
      <c r="I24" s="105">
        <v>6106902322</v>
      </c>
      <c r="J24" s="104"/>
      <c r="K24" s="105">
        <v>0</v>
      </c>
      <c r="L24" s="104"/>
      <c r="M24" s="105">
        <v>6106902322</v>
      </c>
    </row>
    <row r="25" spans="1:13" ht="21.75" customHeight="1" x14ac:dyDescent="0.2">
      <c r="A25" s="102" t="s">
        <v>122</v>
      </c>
      <c r="C25" s="8">
        <v>0</v>
      </c>
      <c r="E25" s="8">
        <v>0</v>
      </c>
      <c r="G25" s="8">
        <v>0</v>
      </c>
      <c r="I25" s="8">
        <v>8995652811</v>
      </c>
      <c r="K25" s="8">
        <v>0</v>
      </c>
      <c r="M25" s="8">
        <v>8995652811</v>
      </c>
    </row>
    <row r="26" spans="1:13" ht="21.75" customHeight="1" x14ac:dyDescent="0.2">
      <c r="A26" s="102" t="s">
        <v>123</v>
      </c>
      <c r="C26" s="8">
        <v>0</v>
      </c>
      <c r="E26" s="8">
        <v>0</v>
      </c>
      <c r="G26" s="8">
        <v>0</v>
      </c>
      <c r="I26" s="8">
        <v>30293584541</v>
      </c>
      <c r="K26" s="8">
        <v>0</v>
      </c>
      <c r="M26" s="8">
        <v>30293584541</v>
      </c>
    </row>
    <row r="27" spans="1:13" ht="21.75" customHeight="1" x14ac:dyDescent="0.2">
      <c r="A27" s="102" t="s">
        <v>114</v>
      </c>
      <c r="B27" s="104"/>
      <c r="C27" s="105">
        <v>0</v>
      </c>
      <c r="D27" s="104"/>
      <c r="E27" s="105">
        <v>0</v>
      </c>
      <c r="F27" s="104"/>
      <c r="G27" s="105">
        <v>0</v>
      </c>
      <c r="H27" s="104"/>
      <c r="I27" s="105">
        <v>39667628143</v>
      </c>
      <c r="J27" s="104"/>
      <c r="K27" s="105">
        <v>0</v>
      </c>
      <c r="L27" s="104"/>
      <c r="M27" s="105">
        <v>39667628143</v>
      </c>
    </row>
    <row r="28" spans="1:13" ht="21.75" customHeight="1" x14ac:dyDescent="0.2">
      <c r="A28" s="102" t="s">
        <v>123</v>
      </c>
      <c r="C28" s="8">
        <v>0</v>
      </c>
      <c r="E28" s="8">
        <v>0</v>
      </c>
      <c r="G28" s="8">
        <v>0</v>
      </c>
      <c r="I28" s="8">
        <v>4596763820</v>
      </c>
      <c r="K28" s="8">
        <v>0</v>
      </c>
      <c r="M28" s="8">
        <v>4596763820</v>
      </c>
    </row>
    <row r="29" spans="1:13" ht="21.75" customHeight="1" x14ac:dyDescent="0.2">
      <c r="A29" s="102" t="s">
        <v>114</v>
      </c>
      <c r="B29" s="104"/>
      <c r="C29" s="105">
        <v>0</v>
      </c>
      <c r="D29" s="104"/>
      <c r="E29" s="105">
        <v>0</v>
      </c>
      <c r="F29" s="104"/>
      <c r="G29" s="105">
        <v>0</v>
      </c>
      <c r="H29" s="104"/>
      <c r="I29" s="105">
        <v>37892566266</v>
      </c>
      <c r="J29" s="104"/>
      <c r="K29" s="105">
        <v>0</v>
      </c>
      <c r="L29" s="104"/>
      <c r="M29" s="105">
        <v>37892566266</v>
      </c>
    </row>
    <row r="30" spans="1:13" ht="21.75" customHeight="1" x14ac:dyDescent="0.2">
      <c r="A30" s="102" t="s">
        <v>112</v>
      </c>
      <c r="B30" s="104"/>
      <c r="C30" s="105">
        <v>39223</v>
      </c>
      <c r="D30" s="104"/>
      <c r="E30" s="105">
        <v>0</v>
      </c>
      <c r="F30" s="104"/>
      <c r="G30" s="105">
        <v>39223</v>
      </c>
      <c r="H30" s="104"/>
      <c r="I30" s="105">
        <v>603516</v>
      </c>
      <c r="J30" s="104"/>
      <c r="K30" s="105">
        <v>0</v>
      </c>
      <c r="L30" s="104"/>
      <c r="M30" s="105">
        <v>603516</v>
      </c>
    </row>
    <row r="31" spans="1:13" ht="21.75" customHeight="1" x14ac:dyDescent="0.2">
      <c r="A31" s="102" t="s">
        <v>239</v>
      </c>
      <c r="B31" s="104"/>
      <c r="C31" s="105">
        <v>0</v>
      </c>
      <c r="D31" s="104"/>
      <c r="E31" s="105">
        <v>0</v>
      </c>
      <c r="F31" s="104"/>
      <c r="G31" s="105">
        <v>0</v>
      </c>
      <c r="H31" s="104"/>
      <c r="I31" s="105">
        <v>80319722138</v>
      </c>
      <c r="J31" s="104"/>
      <c r="K31" s="105">
        <v>14207609</v>
      </c>
      <c r="L31" s="104"/>
      <c r="M31" s="105">
        <v>80305514529</v>
      </c>
    </row>
    <row r="32" spans="1:13" ht="21.75" customHeight="1" x14ac:dyDescent="0.2">
      <c r="A32" s="102" t="s">
        <v>123</v>
      </c>
      <c r="C32" s="8">
        <v>0</v>
      </c>
      <c r="E32" s="8">
        <v>0</v>
      </c>
      <c r="G32" s="8">
        <v>0</v>
      </c>
      <c r="I32" s="8">
        <v>10411509923</v>
      </c>
      <c r="K32" s="8">
        <v>1297329</v>
      </c>
      <c r="M32" s="8">
        <v>10410212594</v>
      </c>
    </row>
    <row r="33" spans="1:13" ht="21.75" customHeight="1" x14ac:dyDescent="0.2">
      <c r="A33" s="102" t="s">
        <v>114</v>
      </c>
      <c r="B33" s="104"/>
      <c r="C33" s="105">
        <v>0</v>
      </c>
      <c r="D33" s="104"/>
      <c r="E33" s="105">
        <v>0</v>
      </c>
      <c r="F33" s="104"/>
      <c r="G33" s="105">
        <v>0</v>
      </c>
      <c r="H33" s="104"/>
      <c r="I33" s="105">
        <v>43328962173</v>
      </c>
      <c r="J33" s="104"/>
      <c r="K33" s="105">
        <v>0</v>
      </c>
      <c r="L33" s="104"/>
      <c r="M33" s="105">
        <v>43328962173</v>
      </c>
    </row>
    <row r="34" spans="1:13" ht="21.75" customHeight="1" x14ac:dyDescent="0.2">
      <c r="A34" s="102" t="s">
        <v>122</v>
      </c>
      <c r="C34" s="8">
        <v>0</v>
      </c>
      <c r="E34" s="8">
        <v>0</v>
      </c>
      <c r="G34" s="8">
        <v>0</v>
      </c>
      <c r="I34" s="8">
        <v>20180103129</v>
      </c>
      <c r="K34" s="8">
        <v>0</v>
      </c>
      <c r="M34" s="8">
        <v>20180103129</v>
      </c>
    </row>
    <row r="35" spans="1:13" ht="21.75" customHeight="1" x14ac:dyDescent="0.2">
      <c r="A35" s="102" t="s">
        <v>123</v>
      </c>
      <c r="C35" s="8">
        <v>0</v>
      </c>
      <c r="E35" s="8">
        <v>0</v>
      </c>
      <c r="G35" s="8">
        <v>0</v>
      </c>
      <c r="I35" s="8">
        <v>8386938569</v>
      </c>
      <c r="K35" s="8">
        <v>0</v>
      </c>
      <c r="M35" s="8">
        <v>8386938569</v>
      </c>
    </row>
    <row r="36" spans="1:13" ht="21.75" customHeight="1" x14ac:dyDescent="0.2">
      <c r="A36" s="102" t="s">
        <v>114</v>
      </c>
      <c r="B36" s="104"/>
      <c r="C36" s="105">
        <v>0</v>
      </c>
      <c r="D36" s="104"/>
      <c r="E36" s="105">
        <v>0</v>
      </c>
      <c r="F36" s="104"/>
      <c r="G36" s="105">
        <v>0</v>
      </c>
      <c r="H36" s="104"/>
      <c r="I36" s="105">
        <v>15769416945</v>
      </c>
      <c r="J36" s="104"/>
      <c r="K36" s="105">
        <v>0</v>
      </c>
      <c r="L36" s="104"/>
      <c r="M36" s="105">
        <v>15769416945</v>
      </c>
    </row>
    <row r="37" spans="1:13" ht="21.75" customHeight="1" x14ac:dyDescent="0.2">
      <c r="A37" s="102" t="s">
        <v>122</v>
      </c>
      <c r="C37" s="8">
        <v>0</v>
      </c>
      <c r="E37" s="8">
        <v>0</v>
      </c>
      <c r="G37" s="8">
        <v>0</v>
      </c>
      <c r="I37" s="8">
        <v>3293780389</v>
      </c>
      <c r="K37" s="8">
        <v>22497986</v>
      </c>
      <c r="M37" s="8">
        <v>3271282403</v>
      </c>
    </row>
    <row r="38" spans="1:13" ht="21.75" customHeight="1" x14ac:dyDescent="0.2">
      <c r="A38" s="102" t="s">
        <v>122</v>
      </c>
      <c r="C38" s="8">
        <v>0</v>
      </c>
      <c r="E38" s="8">
        <v>0</v>
      </c>
      <c r="G38" s="8">
        <v>0</v>
      </c>
      <c r="I38" s="8">
        <v>40716809132</v>
      </c>
      <c r="K38" s="8">
        <v>35713053</v>
      </c>
      <c r="M38" s="8">
        <v>40681096079</v>
      </c>
    </row>
    <row r="39" spans="1:13" ht="21.75" customHeight="1" x14ac:dyDescent="0.2">
      <c r="A39" s="102" t="s">
        <v>123</v>
      </c>
      <c r="C39" s="8">
        <v>0</v>
      </c>
      <c r="E39" s="8">
        <v>0</v>
      </c>
      <c r="G39" s="8">
        <v>0</v>
      </c>
      <c r="I39" s="8">
        <v>68753790332</v>
      </c>
      <c r="K39" s="8">
        <v>0</v>
      </c>
      <c r="M39" s="8">
        <v>68753790332</v>
      </c>
    </row>
    <row r="40" spans="1:13" ht="21.75" customHeight="1" x14ac:dyDescent="0.2">
      <c r="A40" s="102" t="s">
        <v>122</v>
      </c>
      <c r="C40" s="8">
        <v>0</v>
      </c>
      <c r="E40" s="8">
        <v>0</v>
      </c>
      <c r="G40" s="8">
        <v>0</v>
      </c>
      <c r="I40" s="8">
        <v>83159700776</v>
      </c>
      <c r="K40" s="8">
        <v>0</v>
      </c>
      <c r="M40" s="8">
        <v>83159700776</v>
      </c>
    </row>
    <row r="41" spans="1:13" ht="21.75" customHeight="1" x14ac:dyDescent="0.2">
      <c r="A41" s="102" t="s">
        <v>114</v>
      </c>
      <c r="B41" s="104"/>
      <c r="C41" s="105">
        <v>0</v>
      </c>
      <c r="D41" s="104"/>
      <c r="E41" s="105">
        <v>0</v>
      </c>
      <c r="F41" s="104"/>
      <c r="G41" s="105">
        <v>0</v>
      </c>
      <c r="H41" s="104"/>
      <c r="I41" s="105">
        <v>41352822355</v>
      </c>
      <c r="J41" s="104"/>
      <c r="K41" s="105">
        <v>0</v>
      </c>
      <c r="L41" s="104"/>
      <c r="M41" s="105">
        <v>41352822355</v>
      </c>
    </row>
    <row r="42" spans="1:13" ht="21.75" customHeight="1" x14ac:dyDescent="0.2">
      <c r="A42" s="102" t="s">
        <v>114</v>
      </c>
      <c r="B42" s="104"/>
      <c r="C42" s="105">
        <v>0</v>
      </c>
      <c r="D42" s="104"/>
      <c r="E42" s="105">
        <v>0</v>
      </c>
      <c r="F42" s="104"/>
      <c r="G42" s="105">
        <v>0</v>
      </c>
      <c r="H42" s="104"/>
      <c r="I42" s="105">
        <v>50204081088</v>
      </c>
      <c r="J42" s="104"/>
      <c r="K42" s="105">
        <v>0</v>
      </c>
      <c r="L42" s="104"/>
      <c r="M42" s="105">
        <v>50204081088</v>
      </c>
    </row>
    <row r="43" spans="1:13" ht="21.75" customHeight="1" x14ac:dyDescent="0.2">
      <c r="A43" s="102" t="s">
        <v>119</v>
      </c>
      <c r="B43" s="104"/>
      <c r="C43" s="105">
        <v>0</v>
      </c>
      <c r="D43" s="104"/>
      <c r="E43" s="105">
        <v>0</v>
      </c>
      <c r="F43" s="104"/>
      <c r="G43" s="105">
        <v>0</v>
      </c>
      <c r="H43" s="104"/>
      <c r="I43" s="105">
        <v>111835616422</v>
      </c>
      <c r="J43" s="104"/>
      <c r="K43" s="105">
        <v>0</v>
      </c>
      <c r="L43" s="104"/>
      <c r="M43" s="105">
        <v>111835616422</v>
      </c>
    </row>
    <row r="44" spans="1:13" ht="21.75" customHeight="1" x14ac:dyDescent="0.2">
      <c r="A44" s="102" t="s">
        <v>121</v>
      </c>
      <c r="B44" s="104"/>
      <c r="C44" s="105">
        <v>0</v>
      </c>
      <c r="D44" s="104"/>
      <c r="E44" s="105">
        <v>0</v>
      </c>
      <c r="F44" s="104"/>
      <c r="G44" s="105">
        <v>0</v>
      </c>
      <c r="H44" s="104"/>
      <c r="I44" s="105">
        <v>62819155890</v>
      </c>
      <c r="J44" s="104"/>
      <c r="K44" s="105">
        <v>0</v>
      </c>
      <c r="L44" s="104"/>
      <c r="M44" s="105">
        <v>62819155890</v>
      </c>
    </row>
    <row r="45" spans="1:13" ht="21.75" customHeight="1" x14ac:dyDescent="0.2">
      <c r="A45" s="102" t="s">
        <v>114</v>
      </c>
      <c r="B45" s="104"/>
      <c r="C45" s="105">
        <v>0</v>
      </c>
      <c r="D45" s="104"/>
      <c r="E45" s="105">
        <v>0</v>
      </c>
      <c r="F45" s="104"/>
      <c r="G45" s="105">
        <v>0</v>
      </c>
      <c r="H45" s="104"/>
      <c r="I45" s="105">
        <v>53140285067</v>
      </c>
      <c r="J45" s="104"/>
      <c r="K45" s="105">
        <v>0</v>
      </c>
      <c r="L45" s="104"/>
      <c r="M45" s="105">
        <v>53140285067</v>
      </c>
    </row>
    <row r="46" spans="1:13" ht="21.75" customHeight="1" x14ac:dyDescent="0.2">
      <c r="A46" s="102" t="s">
        <v>114</v>
      </c>
      <c r="B46" s="104"/>
      <c r="C46" s="105">
        <v>0</v>
      </c>
      <c r="D46" s="104"/>
      <c r="E46" s="105">
        <v>0</v>
      </c>
      <c r="F46" s="104"/>
      <c r="G46" s="105">
        <v>0</v>
      </c>
      <c r="H46" s="104"/>
      <c r="I46" s="105">
        <v>51635621450</v>
      </c>
      <c r="J46" s="104"/>
      <c r="K46" s="105">
        <v>0</v>
      </c>
      <c r="L46" s="104"/>
      <c r="M46" s="105">
        <v>51635621450</v>
      </c>
    </row>
    <row r="47" spans="1:13" ht="21.75" customHeight="1" x14ac:dyDescent="0.2">
      <c r="A47" s="102" t="s">
        <v>114</v>
      </c>
      <c r="B47" s="104"/>
      <c r="C47" s="105">
        <v>0</v>
      </c>
      <c r="D47" s="104"/>
      <c r="E47" s="105">
        <v>0</v>
      </c>
      <c r="F47" s="104"/>
      <c r="G47" s="105">
        <v>0</v>
      </c>
      <c r="H47" s="104"/>
      <c r="I47" s="105">
        <v>16234520542</v>
      </c>
      <c r="J47" s="104"/>
      <c r="K47" s="105">
        <v>0</v>
      </c>
      <c r="L47" s="104"/>
      <c r="M47" s="105">
        <v>16234520542</v>
      </c>
    </row>
    <row r="48" spans="1:13" ht="21.75" customHeight="1" x14ac:dyDescent="0.2">
      <c r="A48" s="102" t="s">
        <v>114</v>
      </c>
      <c r="B48" s="104"/>
      <c r="C48" s="105">
        <v>0</v>
      </c>
      <c r="D48" s="104"/>
      <c r="E48" s="105">
        <v>0</v>
      </c>
      <c r="F48" s="104"/>
      <c r="G48" s="105">
        <v>0</v>
      </c>
      <c r="H48" s="104"/>
      <c r="I48" s="105">
        <v>11467397257</v>
      </c>
      <c r="J48" s="104"/>
      <c r="K48" s="105">
        <v>0</v>
      </c>
      <c r="L48" s="104"/>
      <c r="M48" s="105">
        <v>11467397257</v>
      </c>
    </row>
    <row r="49" spans="1:13" ht="21.75" customHeight="1" x14ac:dyDescent="0.2">
      <c r="A49" s="102" t="s">
        <v>114</v>
      </c>
      <c r="B49" s="104"/>
      <c r="C49" s="105">
        <v>0</v>
      </c>
      <c r="D49" s="104"/>
      <c r="E49" s="105">
        <v>0</v>
      </c>
      <c r="F49" s="104"/>
      <c r="G49" s="105">
        <v>0</v>
      </c>
      <c r="H49" s="104"/>
      <c r="I49" s="105">
        <v>7435691831</v>
      </c>
      <c r="J49" s="104"/>
      <c r="K49" s="105">
        <v>0</v>
      </c>
      <c r="L49" s="104"/>
      <c r="M49" s="105">
        <v>7435691831</v>
      </c>
    </row>
    <row r="50" spans="1:13" ht="21.75" customHeight="1" x14ac:dyDescent="0.2">
      <c r="A50" s="102" t="s">
        <v>114</v>
      </c>
      <c r="B50" s="104"/>
      <c r="C50" s="105">
        <v>0</v>
      </c>
      <c r="D50" s="104"/>
      <c r="E50" s="105">
        <v>0</v>
      </c>
      <c r="F50" s="104"/>
      <c r="G50" s="105">
        <v>0</v>
      </c>
      <c r="H50" s="104"/>
      <c r="I50" s="105">
        <v>27456310353</v>
      </c>
      <c r="J50" s="104"/>
      <c r="K50" s="105">
        <v>0</v>
      </c>
      <c r="L50" s="104"/>
      <c r="M50" s="105">
        <v>27456310353</v>
      </c>
    </row>
    <row r="51" spans="1:13" ht="21.75" customHeight="1" x14ac:dyDescent="0.2">
      <c r="A51" s="102" t="s">
        <v>114</v>
      </c>
      <c r="B51" s="104"/>
      <c r="C51" s="105">
        <v>0</v>
      </c>
      <c r="D51" s="104"/>
      <c r="E51" s="105">
        <v>0</v>
      </c>
      <c r="F51" s="104"/>
      <c r="G51" s="105">
        <v>0</v>
      </c>
      <c r="H51" s="104"/>
      <c r="I51" s="105">
        <v>39444127560</v>
      </c>
      <c r="J51" s="104"/>
      <c r="K51" s="105">
        <v>0</v>
      </c>
      <c r="L51" s="104"/>
      <c r="M51" s="105">
        <v>39444127560</v>
      </c>
    </row>
    <row r="52" spans="1:13" ht="21.75" customHeight="1" x14ac:dyDescent="0.2">
      <c r="A52" s="102" t="s">
        <v>114</v>
      </c>
      <c r="B52" s="104"/>
      <c r="C52" s="105">
        <v>0</v>
      </c>
      <c r="D52" s="104"/>
      <c r="E52" s="105">
        <v>0</v>
      </c>
      <c r="F52" s="104"/>
      <c r="G52" s="105">
        <v>0</v>
      </c>
      <c r="H52" s="104"/>
      <c r="I52" s="105">
        <v>39907901368</v>
      </c>
      <c r="J52" s="104"/>
      <c r="K52" s="105">
        <v>0</v>
      </c>
      <c r="L52" s="104"/>
      <c r="M52" s="105">
        <v>39907901368</v>
      </c>
    </row>
    <row r="53" spans="1:13" ht="21.75" customHeight="1" x14ac:dyDescent="0.2">
      <c r="A53" s="102" t="s">
        <v>114</v>
      </c>
      <c r="B53" s="104"/>
      <c r="C53" s="105">
        <v>0</v>
      </c>
      <c r="D53" s="104"/>
      <c r="E53" s="105">
        <v>0</v>
      </c>
      <c r="F53" s="104"/>
      <c r="G53" s="105">
        <v>0</v>
      </c>
      <c r="H53" s="104"/>
      <c r="I53" s="105">
        <v>41417832326</v>
      </c>
      <c r="J53" s="104"/>
      <c r="K53" s="105">
        <v>0</v>
      </c>
      <c r="L53" s="104"/>
      <c r="M53" s="105">
        <v>41417832326</v>
      </c>
    </row>
    <row r="54" spans="1:13" ht="21.75" customHeight="1" x14ac:dyDescent="0.2">
      <c r="A54" s="102" t="s">
        <v>113</v>
      </c>
      <c r="B54" s="104"/>
      <c r="C54" s="105">
        <v>0</v>
      </c>
      <c r="D54" s="104"/>
      <c r="E54" s="105">
        <v>0</v>
      </c>
      <c r="F54" s="104"/>
      <c r="G54" s="105">
        <v>0</v>
      </c>
      <c r="H54" s="104"/>
      <c r="I54" s="105">
        <v>311372</v>
      </c>
      <c r="J54" s="104"/>
      <c r="K54" s="105">
        <v>0</v>
      </c>
      <c r="L54" s="104"/>
      <c r="M54" s="105">
        <v>311372</v>
      </c>
    </row>
    <row r="55" spans="1:13" ht="21.75" customHeight="1" x14ac:dyDescent="0.2">
      <c r="A55" s="102" t="s">
        <v>114</v>
      </c>
      <c r="B55" s="104"/>
      <c r="C55" s="105">
        <v>0</v>
      </c>
      <c r="D55" s="104"/>
      <c r="E55" s="105">
        <v>0</v>
      </c>
      <c r="F55" s="104"/>
      <c r="G55" s="105">
        <v>0</v>
      </c>
      <c r="H55" s="104"/>
      <c r="I55" s="105">
        <v>42967916692</v>
      </c>
      <c r="J55" s="104"/>
      <c r="K55" s="105">
        <v>0</v>
      </c>
      <c r="L55" s="104"/>
      <c r="M55" s="105">
        <v>42967916692</v>
      </c>
    </row>
    <row r="56" spans="1:13" ht="21.75" customHeight="1" x14ac:dyDescent="0.2">
      <c r="A56" s="102" t="s">
        <v>114</v>
      </c>
      <c r="B56" s="104"/>
      <c r="C56" s="105">
        <v>0</v>
      </c>
      <c r="D56" s="104"/>
      <c r="E56" s="105">
        <v>0</v>
      </c>
      <c r="F56" s="104"/>
      <c r="G56" s="105">
        <v>0</v>
      </c>
      <c r="H56" s="104"/>
      <c r="I56" s="105">
        <v>36158429564</v>
      </c>
      <c r="J56" s="104"/>
      <c r="K56" s="105">
        <v>0</v>
      </c>
      <c r="L56" s="104"/>
      <c r="M56" s="105">
        <v>36158429564</v>
      </c>
    </row>
    <row r="57" spans="1:13" ht="21.75" customHeight="1" x14ac:dyDescent="0.2">
      <c r="A57" s="102" t="s">
        <v>119</v>
      </c>
      <c r="B57" s="104"/>
      <c r="C57" s="105">
        <v>0</v>
      </c>
      <c r="D57" s="104"/>
      <c r="E57" s="105">
        <v>0</v>
      </c>
      <c r="F57" s="104"/>
      <c r="G57" s="105">
        <v>0</v>
      </c>
      <c r="H57" s="104"/>
      <c r="I57" s="105">
        <v>58464555602</v>
      </c>
      <c r="J57" s="104"/>
      <c r="K57" s="105">
        <v>0</v>
      </c>
      <c r="L57" s="104"/>
      <c r="M57" s="105">
        <v>58464555602</v>
      </c>
    </row>
    <row r="58" spans="1:13" ht="21.75" customHeight="1" x14ac:dyDescent="0.2">
      <c r="A58" s="102" t="s">
        <v>122</v>
      </c>
      <c r="C58" s="8">
        <v>0</v>
      </c>
      <c r="E58" s="8">
        <v>0</v>
      </c>
      <c r="G58" s="8">
        <v>0</v>
      </c>
      <c r="I58" s="8">
        <v>3678548707</v>
      </c>
      <c r="K58" s="8">
        <v>0</v>
      </c>
      <c r="M58" s="8">
        <v>3678548707</v>
      </c>
    </row>
    <row r="59" spans="1:13" ht="21.75" customHeight="1" x14ac:dyDescent="0.2">
      <c r="A59" s="102" t="s">
        <v>119</v>
      </c>
      <c r="B59" s="104"/>
      <c r="C59" s="105">
        <v>0</v>
      </c>
      <c r="D59" s="104"/>
      <c r="E59" s="105">
        <v>0</v>
      </c>
      <c r="F59" s="104"/>
      <c r="G59" s="105">
        <v>0</v>
      </c>
      <c r="H59" s="104"/>
      <c r="I59" s="105">
        <v>24657534240</v>
      </c>
      <c r="J59" s="104"/>
      <c r="K59" s="105">
        <v>0</v>
      </c>
      <c r="L59" s="104"/>
      <c r="M59" s="105">
        <v>24657534240</v>
      </c>
    </row>
    <row r="60" spans="1:13" ht="21.75" customHeight="1" x14ac:dyDescent="0.2">
      <c r="A60" s="102" t="s">
        <v>119</v>
      </c>
      <c r="B60" s="104"/>
      <c r="C60" s="105">
        <v>0</v>
      </c>
      <c r="D60" s="104"/>
      <c r="E60" s="105">
        <v>0</v>
      </c>
      <c r="F60" s="104"/>
      <c r="G60" s="105">
        <v>0</v>
      </c>
      <c r="H60" s="104"/>
      <c r="I60" s="105">
        <v>24205479445</v>
      </c>
      <c r="J60" s="104"/>
      <c r="K60" s="105">
        <v>0</v>
      </c>
      <c r="L60" s="104"/>
      <c r="M60" s="105">
        <v>24205479445</v>
      </c>
    </row>
    <row r="61" spans="1:13" ht="21.75" customHeight="1" x14ac:dyDescent="0.2">
      <c r="A61" s="102" t="s">
        <v>114</v>
      </c>
      <c r="B61" s="104"/>
      <c r="C61" s="105">
        <v>0</v>
      </c>
      <c r="D61" s="104"/>
      <c r="E61" s="105">
        <v>0</v>
      </c>
      <c r="F61" s="104"/>
      <c r="G61" s="105">
        <v>0</v>
      </c>
      <c r="H61" s="104"/>
      <c r="I61" s="105">
        <v>20884018848</v>
      </c>
      <c r="J61" s="104"/>
      <c r="K61" s="105">
        <v>0</v>
      </c>
      <c r="L61" s="104"/>
      <c r="M61" s="105">
        <v>20884018848</v>
      </c>
    </row>
    <row r="62" spans="1:13" ht="21.75" customHeight="1" x14ac:dyDescent="0.2">
      <c r="A62" s="102" t="s">
        <v>114</v>
      </c>
      <c r="B62" s="104"/>
      <c r="C62" s="105">
        <v>0</v>
      </c>
      <c r="D62" s="104"/>
      <c r="E62" s="105">
        <v>0</v>
      </c>
      <c r="F62" s="104"/>
      <c r="G62" s="105">
        <v>0</v>
      </c>
      <c r="H62" s="104"/>
      <c r="I62" s="105">
        <v>24840767122</v>
      </c>
      <c r="J62" s="104"/>
      <c r="K62" s="105">
        <v>0</v>
      </c>
      <c r="L62" s="104"/>
      <c r="M62" s="105">
        <v>24840767122</v>
      </c>
    </row>
    <row r="63" spans="1:13" ht="21.75" customHeight="1" x14ac:dyDescent="0.2">
      <c r="A63" s="102" t="s">
        <v>114</v>
      </c>
      <c r="B63" s="104"/>
      <c r="C63" s="105">
        <v>19673998722</v>
      </c>
      <c r="D63" s="104"/>
      <c r="E63" s="105">
        <v>-140990132</v>
      </c>
      <c r="F63" s="104"/>
      <c r="G63" s="105">
        <v>19814988854</v>
      </c>
      <c r="H63" s="104"/>
      <c r="I63" s="105">
        <v>99686588185</v>
      </c>
      <c r="J63" s="104"/>
      <c r="K63" s="105">
        <v>0</v>
      </c>
      <c r="L63" s="104"/>
      <c r="M63" s="105">
        <v>99686588185</v>
      </c>
    </row>
    <row r="64" spans="1:13" ht="21.75" customHeight="1" x14ac:dyDescent="0.2">
      <c r="A64" s="102" t="s">
        <v>114</v>
      </c>
      <c r="B64" s="104"/>
      <c r="C64" s="105">
        <v>946849336</v>
      </c>
      <c r="D64" s="104"/>
      <c r="E64" s="105">
        <v>-20311736</v>
      </c>
      <c r="F64" s="104"/>
      <c r="G64" s="105">
        <v>967161072</v>
      </c>
      <c r="H64" s="104"/>
      <c r="I64" s="105">
        <v>34717808217</v>
      </c>
      <c r="J64" s="104"/>
      <c r="K64" s="105">
        <v>0</v>
      </c>
      <c r="L64" s="104"/>
      <c r="M64" s="105">
        <v>34717808217</v>
      </c>
    </row>
    <row r="65" spans="1:13" ht="21.75" customHeight="1" x14ac:dyDescent="0.2">
      <c r="A65" s="102" t="s">
        <v>114</v>
      </c>
      <c r="B65" s="104"/>
      <c r="C65" s="105">
        <v>52546207666</v>
      </c>
      <c r="D65" s="104"/>
      <c r="E65" s="105">
        <v>-167221323</v>
      </c>
      <c r="F65" s="104"/>
      <c r="G65" s="105">
        <v>52713428989</v>
      </c>
      <c r="H65" s="104"/>
      <c r="I65" s="105">
        <v>138990883826</v>
      </c>
      <c r="J65" s="104"/>
      <c r="K65" s="105">
        <v>182283948</v>
      </c>
      <c r="L65" s="104"/>
      <c r="M65" s="105">
        <v>138808599878</v>
      </c>
    </row>
    <row r="66" spans="1:13" ht="21.75" customHeight="1" x14ac:dyDescent="0.2">
      <c r="A66" s="102" t="s">
        <v>114</v>
      </c>
      <c r="B66" s="104"/>
      <c r="C66" s="105">
        <v>17937534244</v>
      </c>
      <c r="D66" s="104"/>
      <c r="E66" s="105">
        <v>0</v>
      </c>
      <c r="F66" s="104"/>
      <c r="G66" s="105">
        <v>17937534244</v>
      </c>
      <c r="H66" s="104"/>
      <c r="I66" s="105">
        <v>41806027376</v>
      </c>
      <c r="J66" s="104"/>
      <c r="K66" s="105">
        <v>110719252</v>
      </c>
      <c r="L66" s="104"/>
      <c r="M66" s="105">
        <v>41695308124</v>
      </c>
    </row>
    <row r="67" spans="1:13" ht="21.75" customHeight="1" x14ac:dyDescent="0.2">
      <c r="A67" s="102" t="s">
        <v>114</v>
      </c>
      <c r="B67" s="104"/>
      <c r="C67" s="105">
        <v>34887999999</v>
      </c>
      <c r="D67" s="104"/>
      <c r="E67" s="105">
        <v>16562419</v>
      </c>
      <c r="F67" s="104"/>
      <c r="G67" s="105">
        <v>34871437580</v>
      </c>
      <c r="H67" s="104"/>
      <c r="I67" s="105">
        <v>77900602737</v>
      </c>
      <c r="J67" s="104"/>
      <c r="K67" s="105">
        <v>198749031</v>
      </c>
      <c r="L67" s="104"/>
      <c r="M67" s="105">
        <v>77701853706</v>
      </c>
    </row>
    <row r="68" spans="1:13" ht="21.75" customHeight="1" x14ac:dyDescent="0.2">
      <c r="A68" s="102" t="s">
        <v>114</v>
      </c>
      <c r="B68" s="104"/>
      <c r="C68" s="105">
        <v>0</v>
      </c>
      <c r="D68" s="104"/>
      <c r="E68" s="105">
        <v>0</v>
      </c>
      <c r="F68" s="104"/>
      <c r="G68" s="105">
        <v>0</v>
      </c>
      <c r="H68" s="104"/>
      <c r="I68" s="105">
        <v>20426350683</v>
      </c>
      <c r="J68" s="104"/>
      <c r="K68" s="105">
        <v>0</v>
      </c>
      <c r="L68" s="104"/>
      <c r="M68" s="105">
        <v>20426350683</v>
      </c>
    </row>
    <row r="69" spans="1:13" ht="21.75" customHeight="1" x14ac:dyDescent="0.2">
      <c r="A69" s="102" t="s">
        <v>114</v>
      </c>
      <c r="B69" s="104"/>
      <c r="C69" s="105">
        <v>27999999998</v>
      </c>
      <c r="D69" s="104"/>
      <c r="E69" s="105">
        <v>5369087</v>
      </c>
      <c r="F69" s="104"/>
      <c r="G69" s="105">
        <v>27994630911</v>
      </c>
      <c r="H69" s="104"/>
      <c r="I69" s="105">
        <v>46904109582</v>
      </c>
      <c r="J69" s="104"/>
      <c r="K69" s="105">
        <v>128858099</v>
      </c>
      <c r="L69" s="104"/>
      <c r="M69" s="105">
        <v>46775251483</v>
      </c>
    </row>
    <row r="70" spans="1:13" ht="21.75" customHeight="1" x14ac:dyDescent="0.2">
      <c r="A70" s="102" t="s">
        <v>119</v>
      </c>
      <c r="B70" s="104"/>
      <c r="C70" s="105">
        <v>25479452048</v>
      </c>
      <c r="D70" s="104"/>
      <c r="E70" s="105">
        <v>0</v>
      </c>
      <c r="F70" s="104"/>
      <c r="G70" s="105">
        <v>25479452048</v>
      </c>
      <c r="H70" s="104"/>
      <c r="I70" s="105">
        <v>44383561632</v>
      </c>
      <c r="J70" s="104"/>
      <c r="K70" s="105">
        <v>0</v>
      </c>
      <c r="L70" s="104"/>
      <c r="M70" s="105">
        <v>44383561632</v>
      </c>
    </row>
    <row r="71" spans="1:13" ht="21.75" customHeight="1" x14ac:dyDescent="0.2">
      <c r="A71" s="102" t="s">
        <v>119</v>
      </c>
      <c r="B71" s="104"/>
      <c r="C71" s="105">
        <v>25479452048</v>
      </c>
      <c r="D71" s="104"/>
      <c r="E71" s="105">
        <v>0</v>
      </c>
      <c r="F71" s="104"/>
      <c r="G71" s="105">
        <v>25479452048</v>
      </c>
      <c r="H71" s="104"/>
      <c r="I71" s="105">
        <v>44383561632</v>
      </c>
      <c r="J71" s="104"/>
      <c r="K71" s="105">
        <v>0</v>
      </c>
      <c r="L71" s="104"/>
      <c r="M71" s="105">
        <v>44383561632</v>
      </c>
    </row>
    <row r="72" spans="1:13" ht="21.75" customHeight="1" x14ac:dyDescent="0.2">
      <c r="A72" s="102" t="s">
        <v>119</v>
      </c>
      <c r="B72" s="104"/>
      <c r="C72" s="105">
        <v>25479452048</v>
      </c>
      <c r="D72" s="104"/>
      <c r="E72" s="105">
        <v>0</v>
      </c>
      <c r="F72" s="104"/>
      <c r="G72" s="105">
        <v>25479452048</v>
      </c>
      <c r="H72" s="104"/>
      <c r="I72" s="105">
        <v>44383561632</v>
      </c>
      <c r="J72" s="104"/>
      <c r="K72" s="105">
        <v>0</v>
      </c>
      <c r="L72" s="104"/>
      <c r="M72" s="105">
        <v>44383561632</v>
      </c>
    </row>
    <row r="73" spans="1:13" ht="21.75" customHeight="1" x14ac:dyDescent="0.2">
      <c r="A73" s="102" t="s">
        <v>119</v>
      </c>
      <c r="B73" s="104"/>
      <c r="C73" s="105">
        <v>25479452048</v>
      </c>
      <c r="D73" s="104"/>
      <c r="E73" s="105">
        <v>0</v>
      </c>
      <c r="F73" s="104"/>
      <c r="G73" s="105">
        <v>25479452048</v>
      </c>
      <c r="H73" s="104"/>
      <c r="I73" s="105">
        <v>44383561632</v>
      </c>
      <c r="J73" s="104"/>
      <c r="K73" s="105">
        <v>0</v>
      </c>
      <c r="L73" s="104"/>
      <c r="M73" s="105">
        <v>44383561632</v>
      </c>
    </row>
    <row r="74" spans="1:13" ht="21.75" customHeight="1" x14ac:dyDescent="0.2">
      <c r="A74" s="102" t="s">
        <v>119</v>
      </c>
      <c r="B74" s="104"/>
      <c r="C74" s="105">
        <v>25479452048</v>
      </c>
      <c r="D74" s="104"/>
      <c r="E74" s="105">
        <v>0</v>
      </c>
      <c r="F74" s="104"/>
      <c r="G74" s="105">
        <v>25479452048</v>
      </c>
      <c r="H74" s="104"/>
      <c r="I74" s="105">
        <v>44383561632</v>
      </c>
      <c r="J74" s="104"/>
      <c r="K74" s="105">
        <v>0</v>
      </c>
      <c r="L74" s="104"/>
      <c r="M74" s="105">
        <v>44383561632</v>
      </c>
    </row>
    <row r="75" spans="1:13" ht="21.75" customHeight="1" x14ac:dyDescent="0.2">
      <c r="A75" s="102" t="s">
        <v>119</v>
      </c>
      <c r="B75" s="104"/>
      <c r="C75" s="105">
        <v>8917808192</v>
      </c>
      <c r="D75" s="104"/>
      <c r="E75" s="105">
        <v>0</v>
      </c>
      <c r="F75" s="104"/>
      <c r="G75" s="105">
        <v>8917808192</v>
      </c>
      <c r="H75" s="104"/>
      <c r="I75" s="105">
        <v>15534246528</v>
      </c>
      <c r="J75" s="104"/>
      <c r="K75" s="105">
        <v>0</v>
      </c>
      <c r="L75" s="104"/>
      <c r="M75" s="105">
        <v>15534246528</v>
      </c>
    </row>
    <row r="76" spans="1:13" ht="21.75" customHeight="1" x14ac:dyDescent="0.2">
      <c r="A76" s="102" t="s">
        <v>121</v>
      </c>
      <c r="B76" s="104"/>
      <c r="C76" s="105">
        <v>25479452048</v>
      </c>
      <c r="D76" s="104"/>
      <c r="E76" s="105">
        <v>0</v>
      </c>
      <c r="F76" s="104"/>
      <c r="G76" s="105">
        <v>25479452048</v>
      </c>
      <c r="H76" s="104"/>
      <c r="I76" s="105">
        <v>44383561632</v>
      </c>
      <c r="J76" s="104"/>
      <c r="K76" s="105">
        <v>0</v>
      </c>
      <c r="L76" s="104"/>
      <c r="M76" s="105">
        <v>44383561632</v>
      </c>
    </row>
    <row r="77" spans="1:13" ht="21.75" customHeight="1" x14ac:dyDescent="0.2">
      <c r="A77" s="102" t="s">
        <v>122</v>
      </c>
      <c r="C77" s="8">
        <v>18399655589</v>
      </c>
      <c r="E77" s="8">
        <v>-135726896</v>
      </c>
      <c r="G77" s="8">
        <v>18535382485</v>
      </c>
      <c r="I77" s="8">
        <v>39177181321</v>
      </c>
      <c r="K77" s="8">
        <v>0</v>
      </c>
      <c r="M77" s="8">
        <v>39177181321</v>
      </c>
    </row>
    <row r="78" spans="1:13" ht="21.75" customHeight="1" x14ac:dyDescent="0.2">
      <c r="A78" s="102" t="s">
        <v>123</v>
      </c>
      <c r="C78" s="8">
        <v>17967124028</v>
      </c>
      <c r="E78" s="8">
        <v>-132776497</v>
      </c>
      <c r="G78" s="8">
        <v>18099900525</v>
      </c>
      <c r="I78" s="8">
        <v>36049315804</v>
      </c>
      <c r="K78" s="8">
        <v>0</v>
      </c>
      <c r="M78" s="8">
        <v>36049315804</v>
      </c>
    </row>
    <row r="79" spans="1:13" ht="21.75" customHeight="1" x14ac:dyDescent="0.2">
      <c r="A79" s="102" t="s">
        <v>119</v>
      </c>
      <c r="B79" s="104"/>
      <c r="C79" s="105">
        <v>33123287650</v>
      </c>
      <c r="D79" s="104"/>
      <c r="E79" s="105">
        <v>0</v>
      </c>
      <c r="F79" s="104"/>
      <c r="G79" s="105">
        <v>33123287650</v>
      </c>
      <c r="H79" s="104"/>
      <c r="I79" s="105">
        <v>56630136950</v>
      </c>
      <c r="J79" s="104"/>
      <c r="K79" s="105">
        <v>0</v>
      </c>
      <c r="L79" s="104"/>
      <c r="M79" s="105">
        <v>56630136950</v>
      </c>
    </row>
    <row r="80" spans="1:13" ht="21.75" customHeight="1" x14ac:dyDescent="0.2">
      <c r="A80" s="102" t="s">
        <v>119</v>
      </c>
      <c r="B80" s="104"/>
      <c r="C80" s="105">
        <v>3821917801</v>
      </c>
      <c r="D80" s="104"/>
      <c r="E80" s="105">
        <v>0</v>
      </c>
      <c r="F80" s="104"/>
      <c r="G80" s="105">
        <v>3821917801</v>
      </c>
      <c r="H80" s="104"/>
      <c r="I80" s="105">
        <v>6287671221</v>
      </c>
      <c r="J80" s="104"/>
      <c r="K80" s="105">
        <v>0</v>
      </c>
      <c r="L80" s="104"/>
      <c r="M80" s="105">
        <v>6287671221</v>
      </c>
    </row>
    <row r="81" spans="1:13" ht="21.75" customHeight="1" x14ac:dyDescent="0.2">
      <c r="A81" s="102" t="s">
        <v>119</v>
      </c>
      <c r="B81" s="104"/>
      <c r="C81" s="105">
        <v>13835342439</v>
      </c>
      <c r="D81" s="104"/>
      <c r="E81" s="105">
        <v>0</v>
      </c>
      <c r="F81" s="104"/>
      <c r="G81" s="105">
        <v>13835342439</v>
      </c>
      <c r="H81" s="104"/>
      <c r="I81" s="105">
        <v>22761369819</v>
      </c>
      <c r="J81" s="104"/>
      <c r="K81" s="105">
        <v>0</v>
      </c>
      <c r="L81" s="104"/>
      <c r="M81" s="105">
        <v>22761369819</v>
      </c>
    </row>
    <row r="82" spans="1:13" ht="21.75" customHeight="1" x14ac:dyDescent="0.2">
      <c r="A82" s="102" t="s">
        <v>123</v>
      </c>
      <c r="C82" s="8">
        <v>29964505025</v>
      </c>
      <c r="E82" s="8">
        <v>-51340102</v>
      </c>
      <c r="G82" s="8">
        <v>30015845127</v>
      </c>
      <c r="I82" s="8">
        <v>45010100915</v>
      </c>
      <c r="K82" s="8">
        <v>143951570</v>
      </c>
      <c r="M82" s="8">
        <v>44866149345</v>
      </c>
    </row>
    <row r="83" spans="1:13" ht="21.75" customHeight="1" x14ac:dyDescent="0.2">
      <c r="A83" s="102" t="s">
        <v>119</v>
      </c>
      <c r="B83" s="104"/>
      <c r="C83" s="105">
        <v>16438356160</v>
      </c>
      <c r="D83" s="104"/>
      <c r="E83" s="105">
        <v>0</v>
      </c>
      <c r="F83" s="104"/>
      <c r="G83" s="105">
        <v>16438356160</v>
      </c>
      <c r="H83" s="104"/>
      <c r="I83" s="105">
        <v>28767123280</v>
      </c>
      <c r="J83" s="104"/>
      <c r="K83" s="105">
        <v>0</v>
      </c>
      <c r="L83" s="104"/>
      <c r="M83" s="105">
        <v>28767123280</v>
      </c>
    </row>
    <row r="84" spans="1:13" ht="21.75" customHeight="1" x14ac:dyDescent="0.2">
      <c r="A84" s="102" t="s">
        <v>119</v>
      </c>
      <c r="B84" s="104"/>
      <c r="C84" s="105">
        <v>25479452048</v>
      </c>
      <c r="D84" s="104"/>
      <c r="E84" s="105">
        <v>0</v>
      </c>
      <c r="F84" s="104"/>
      <c r="G84" s="105">
        <v>25479452048</v>
      </c>
      <c r="H84" s="104"/>
      <c r="I84" s="105">
        <v>37808219168</v>
      </c>
      <c r="J84" s="104"/>
      <c r="K84" s="105">
        <v>0</v>
      </c>
      <c r="L84" s="104"/>
      <c r="M84" s="105">
        <v>37808219168</v>
      </c>
    </row>
    <row r="85" spans="1:13" ht="21.75" customHeight="1" x14ac:dyDescent="0.2">
      <c r="A85" s="102" t="s">
        <v>119</v>
      </c>
      <c r="B85" s="104"/>
      <c r="C85" s="105">
        <v>23976164367</v>
      </c>
      <c r="D85" s="104"/>
      <c r="E85" s="105">
        <v>0</v>
      </c>
      <c r="F85" s="104"/>
      <c r="G85" s="105">
        <v>23976164367</v>
      </c>
      <c r="H85" s="104"/>
      <c r="I85" s="105">
        <v>34804109565</v>
      </c>
      <c r="J85" s="104"/>
      <c r="K85" s="105">
        <v>0</v>
      </c>
      <c r="L85" s="104"/>
      <c r="M85" s="105">
        <v>34804109565</v>
      </c>
    </row>
    <row r="86" spans="1:13" ht="21.75" customHeight="1" x14ac:dyDescent="0.2">
      <c r="A86" s="102" t="s">
        <v>119</v>
      </c>
      <c r="B86" s="104"/>
      <c r="C86" s="105">
        <v>1643835600</v>
      </c>
      <c r="D86" s="104"/>
      <c r="E86" s="105">
        <v>0</v>
      </c>
      <c r="F86" s="104"/>
      <c r="G86" s="105">
        <v>1643835600</v>
      </c>
      <c r="H86" s="104"/>
      <c r="I86" s="105">
        <v>2712328740</v>
      </c>
      <c r="J86" s="104"/>
      <c r="K86" s="105">
        <v>0</v>
      </c>
      <c r="L86" s="104"/>
      <c r="M86" s="105">
        <v>2712328740</v>
      </c>
    </row>
    <row r="87" spans="1:13" ht="21.75" customHeight="1" x14ac:dyDescent="0.2">
      <c r="A87" s="102" t="s">
        <v>122</v>
      </c>
      <c r="C87" s="8">
        <v>39045983005</v>
      </c>
      <c r="E87" s="8">
        <v>-54997211</v>
      </c>
      <c r="G87" s="8">
        <v>39100980216</v>
      </c>
      <c r="I87" s="8">
        <v>52993648755</v>
      </c>
      <c r="K87" s="8">
        <v>181658577</v>
      </c>
      <c r="M87" s="8">
        <v>52811990178</v>
      </c>
    </row>
    <row r="88" spans="1:13" ht="21.75" customHeight="1" x14ac:dyDescent="0.2">
      <c r="A88" s="102" t="s">
        <v>129</v>
      </c>
      <c r="C88" s="8">
        <v>25479452048</v>
      </c>
      <c r="E88" s="8">
        <v>13945818</v>
      </c>
      <c r="G88" s="8">
        <v>25465506230</v>
      </c>
      <c r="I88" s="8">
        <v>33698630128</v>
      </c>
      <c r="K88" s="8">
        <v>153403997</v>
      </c>
      <c r="M88" s="8">
        <v>33545226131</v>
      </c>
    </row>
    <row r="89" spans="1:13" ht="21.75" customHeight="1" x14ac:dyDescent="0.2">
      <c r="A89" s="102" t="s">
        <v>114</v>
      </c>
      <c r="B89" s="104"/>
      <c r="C89" s="105">
        <v>17163999997</v>
      </c>
      <c r="D89" s="104"/>
      <c r="E89" s="105">
        <v>10144341</v>
      </c>
      <c r="F89" s="104"/>
      <c r="G89" s="105">
        <v>17153855656</v>
      </c>
      <c r="H89" s="104"/>
      <c r="I89" s="105">
        <v>20187013693</v>
      </c>
      <c r="J89" s="104"/>
      <c r="K89" s="105">
        <v>71010389</v>
      </c>
      <c r="L89" s="104"/>
      <c r="M89" s="105">
        <v>20116003304</v>
      </c>
    </row>
    <row r="90" spans="1:13" ht="21.75" customHeight="1" x14ac:dyDescent="0.2">
      <c r="A90" s="102" t="s">
        <v>114</v>
      </c>
      <c r="B90" s="104"/>
      <c r="C90" s="105">
        <v>50958904096</v>
      </c>
      <c r="D90" s="104"/>
      <c r="E90" s="105">
        <v>36979697</v>
      </c>
      <c r="F90" s="104"/>
      <c r="G90" s="105">
        <v>50921924399</v>
      </c>
      <c r="H90" s="104"/>
      <c r="I90" s="105">
        <v>55890410944</v>
      </c>
      <c r="J90" s="104"/>
      <c r="K90" s="105">
        <v>147918791</v>
      </c>
      <c r="L90" s="104"/>
      <c r="M90" s="105">
        <v>55742492153</v>
      </c>
    </row>
    <row r="91" spans="1:13" ht="21.75" customHeight="1" x14ac:dyDescent="0.2">
      <c r="A91" s="102" t="s">
        <v>119</v>
      </c>
      <c r="B91" s="104"/>
      <c r="C91" s="105">
        <v>20842191777</v>
      </c>
      <c r="D91" s="104"/>
      <c r="E91" s="105">
        <v>0</v>
      </c>
      <c r="F91" s="104"/>
      <c r="G91" s="105">
        <v>20842191777</v>
      </c>
      <c r="H91" s="104"/>
      <c r="I91" s="105">
        <v>22859178078</v>
      </c>
      <c r="J91" s="104"/>
      <c r="K91" s="105">
        <v>0</v>
      </c>
      <c r="L91" s="104"/>
      <c r="M91" s="105">
        <v>22859178078</v>
      </c>
    </row>
    <row r="92" spans="1:13" ht="21.75" customHeight="1" x14ac:dyDescent="0.2">
      <c r="A92" s="102" t="s">
        <v>114</v>
      </c>
      <c r="B92" s="104"/>
      <c r="C92" s="105">
        <v>24195359997</v>
      </c>
      <c r="D92" s="104"/>
      <c r="E92" s="105">
        <v>16534787</v>
      </c>
      <c r="F92" s="104"/>
      <c r="G92" s="105">
        <v>24178825210</v>
      </c>
      <c r="H92" s="104"/>
      <c r="I92" s="105">
        <v>25615831229</v>
      </c>
      <c r="J92" s="104"/>
      <c r="K92" s="105">
        <v>49604361</v>
      </c>
      <c r="L92" s="104"/>
      <c r="M92" s="105">
        <v>25566226868</v>
      </c>
    </row>
    <row r="93" spans="1:13" ht="21.75" customHeight="1" x14ac:dyDescent="0.2">
      <c r="A93" s="102" t="s">
        <v>122</v>
      </c>
      <c r="C93" s="8">
        <v>17159972040</v>
      </c>
      <c r="E93" s="8">
        <v>56231476</v>
      </c>
      <c r="G93" s="8">
        <v>17103740564</v>
      </c>
      <c r="I93" s="8">
        <v>17159972040</v>
      </c>
      <c r="K93" s="8">
        <v>56231476</v>
      </c>
      <c r="M93" s="8">
        <v>17103740564</v>
      </c>
    </row>
    <row r="94" spans="1:13" ht="21.75" customHeight="1" x14ac:dyDescent="0.2">
      <c r="A94" s="102" t="s">
        <v>122</v>
      </c>
      <c r="C94" s="8">
        <v>13118958892</v>
      </c>
      <c r="E94" s="8">
        <v>53692874</v>
      </c>
      <c r="G94" s="8">
        <v>13065266018</v>
      </c>
      <c r="I94" s="8">
        <v>13118958892</v>
      </c>
      <c r="K94" s="8">
        <v>53692874</v>
      </c>
      <c r="M94" s="8">
        <v>13065266018</v>
      </c>
    </row>
    <row r="95" spans="1:13" ht="21.75" customHeight="1" x14ac:dyDescent="0.2">
      <c r="A95" s="102" t="s">
        <v>135</v>
      </c>
      <c r="B95" s="104"/>
      <c r="C95" s="105">
        <v>20547945200</v>
      </c>
      <c r="D95" s="104"/>
      <c r="E95" s="105">
        <v>0</v>
      </c>
      <c r="F95" s="104"/>
      <c r="G95" s="105">
        <v>20547945200</v>
      </c>
      <c r="H95" s="104"/>
      <c r="I95" s="105">
        <v>20547945200</v>
      </c>
      <c r="J95" s="104"/>
      <c r="K95" s="105">
        <v>0</v>
      </c>
      <c r="L95" s="104"/>
      <c r="M95" s="105">
        <v>20547945200</v>
      </c>
    </row>
    <row r="96" spans="1:13" ht="21.75" customHeight="1" x14ac:dyDescent="0.2">
      <c r="A96" s="102" t="s">
        <v>136</v>
      </c>
      <c r="B96" s="104"/>
      <c r="C96" s="105">
        <v>41095890400</v>
      </c>
      <c r="D96" s="104"/>
      <c r="E96" s="105">
        <v>0</v>
      </c>
      <c r="F96" s="104"/>
      <c r="G96" s="105">
        <v>41095890400</v>
      </c>
      <c r="H96" s="104"/>
      <c r="I96" s="105">
        <v>41095890400</v>
      </c>
      <c r="J96" s="104"/>
      <c r="K96" s="105">
        <v>0</v>
      </c>
      <c r="L96" s="104"/>
      <c r="M96" s="105">
        <v>41095890400</v>
      </c>
    </row>
    <row r="97" spans="1:13" ht="21.75" customHeight="1" x14ac:dyDescent="0.2">
      <c r="A97" s="102" t="s">
        <v>136</v>
      </c>
      <c r="B97" s="104"/>
      <c r="C97" s="105">
        <v>2609589025</v>
      </c>
      <c r="D97" s="104"/>
      <c r="E97" s="105">
        <v>0</v>
      </c>
      <c r="F97" s="104"/>
      <c r="G97" s="105">
        <v>2609589025</v>
      </c>
      <c r="H97" s="104"/>
      <c r="I97" s="105">
        <v>2609589025</v>
      </c>
      <c r="J97" s="104"/>
      <c r="K97" s="105">
        <v>0</v>
      </c>
      <c r="L97" s="104"/>
      <c r="M97" s="105">
        <v>2609589025</v>
      </c>
    </row>
    <row r="98" spans="1:13" ht="21.75" customHeight="1" x14ac:dyDescent="0.2">
      <c r="A98" s="102" t="s">
        <v>138</v>
      </c>
      <c r="B98" s="104"/>
      <c r="C98" s="105">
        <v>50802164376</v>
      </c>
      <c r="D98" s="104"/>
      <c r="E98" s="105">
        <v>0</v>
      </c>
      <c r="F98" s="104"/>
      <c r="G98" s="105">
        <v>50802164376</v>
      </c>
      <c r="H98" s="104"/>
      <c r="I98" s="105">
        <v>50802164376</v>
      </c>
      <c r="J98" s="104"/>
      <c r="K98" s="105">
        <v>0</v>
      </c>
      <c r="L98" s="104"/>
      <c r="M98" s="105">
        <v>50802164376</v>
      </c>
    </row>
    <row r="99" spans="1:13" ht="21.75" customHeight="1" x14ac:dyDescent="0.2">
      <c r="A99" s="102" t="s">
        <v>114</v>
      </c>
      <c r="B99" s="104"/>
      <c r="C99" s="105">
        <v>16901635054</v>
      </c>
      <c r="D99" s="104"/>
      <c r="E99" s="105">
        <v>110408068</v>
      </c>
      <c r="F99" s="104"/>
      <c r="G99" s="105">
        <v>16791226986</v>
      </c>
      <c r="H99" s="104"/>
      <c r="I99" s="105">
        <v>16901635054</v>
      </c>
      <c r="J99" s="104"/>
      <c r="K99" s="105">
        <v>110408068</v>
      </c>
      <c r="L99" s="104"/>
      <c r="M99" s="105">
        <v>16791226986</v>
      </c>
    </row>
    <row r="100" spans="1:13" ht="21.75" customHeight="1" x14ac:dyDescent="0.2">
      <c r="A100" s="102" t="s">
        <v>138</v>
      </c>
      <c r="B100" s="104"/>
      <c r="C100" s="105">
        <v>7646939168</v>
      </c>
      <c r="D100" s="104"/>
      <c r="E100" s="105">
        <v>0</v>
      </c>
      <c r="F100" s="104"/>
      <c r="G100" s="105">
        <v>7646939168</v>
      </c>
      <c r="H100" s="104"/>
      <c r="I100" s="105">
        <v>7646939168</v>
      </c>
      <c r="J100" s="104"/>
      <c r="K100" s="105">
        <v>0</v>
      </c>
      <c r="L100" s="104"/>
      <c r="M100" s="105">
        <v>7646939168</v>
      </c>
    </row>
    <row r="101" spans="1:13" ht="21.75" customHeight="1" x14ac:dyDescent="0.2">
      <c r="A101" s="102" t="s">
        <v>138</v>
      </c>
      <c r="B101" s="104"/>
      <c r="C101" s="105">
        <v>38738087660</v>
      </c>
      <c r="D101" s="104"/>
      <c r="E101" s="105">
        <v>0</v>
      </c>
      <c r="F101" s="104"/>
      <c r="G101" s="105">
        <v>38738087660</v>
      </c>
      <c r="H101" s="104"/>
      <c r="I101" s="105">
        <v>38738087660</v>
      </c>
      <c r="J101" s="104"/>
      <c r="K101" s="105">
        <v>0</v>
      </c>
      <c r="L101" s="104"/>
      <c r="M101" s="105">
        <v>38738087660</v>
      </c>
    </row>
    <row r="102" spans="1:13" ht="21.75" customHeight="1" x14ac:dyDescent="0.2">
      <c r="A102" s="102" t="s">
        <v>122</v>
      </c>
      <c r="C102" s="8">
        <v>8573815056</v>
      </c>
      <c r="E102" s="8">
        <v>83737749</v>
      </c>
      <c r="G102" s="8">
        <v>8490077307</v>
      </c>
      <c r="I102" s="8">
        <v>8573815056</v>
      </c>
      <c r="K102" s="8">
        <v>83737749</v>
      </c>
      <c r="M102" s="8">
        <v>8490077307</v>
      </c>
    </row>
    <row r="103" spans="1:13" ht="21.75" customHeight="1" x14ac:dyDescent="0.2">
      <c r="A103" s="102" t="s">
        <v>144</v>
      </c>
      <c r="B103" s="104"/>
      <c r="C103" s="105">
        <v>20851397244</v>
      </c>
      <c r="D103" s="104"/>
      <c r="E103" s="105">
        <v>0</v>
      </c>
      <c r="F103" s="104"/>
      <c r="G103" s="105">
        <v>20851397244</v>
      </c>
      <c r="H103" s="104"/>
      <c r="I103" s="105">
        <v>20851397244</v>
      </c>
      <c r="J103" s="104"/>
      <c r="K103" s="105">
        <v>0</v>
      </c>
      <c r="L103" s="104"/>
      <c r="M103" s="105">
        <v>20851397244</v>
      </c>
    </row>
    <row r="104" spans="1:13" ht="21.75" customHeight="1" x14ac:dyDescent="0.2">
      <c r="A104" s="102" t="s">
        <v>144</v>
      </c>
      <c r="B104" s="104"/>
      <c r="C104" s="105">
        <v>15286027394</v>
      </c>
      <c r="D104" s="104"/>
      <c r="E104" s="105">
        <v>0</v>
      </c>
      <c r="F104" s="104"/>
      <c r="G104" s="105">
        <v>15286027394</v>
      </c>
      <c r="H104" s="104"/>
      <c r="I104" s="105">
        <v>15286027394</v>
      </c>
      <c r="J104" s="104"/>
      <c r="K104" s="105">
        <v>0</v>
      </c>
      <c r="L104" s="104"/>
      <c r="M104" s="105">
        <v>15286027394</v>
      </c>
    </row>
    <row r="105" spans="1:13" ht="21.75" customHeight="1" x14ac:dyDescent="0.2">
      <c r="A105" s="102" t="s">
        <v>123</v>
      </c>
      <c r="C105" s="8">
        <v>5507441091</v>
      </c>
      <c r="E105" s="8">
        <v>62652363</v>
      </c>
      <c r="G105" s="8">
        <v>5444788728</v>
      </c>
      <c r="I105" s="8">
        <v>5507441091</v>
      </c>
      <c r="K105" s="8">
        <v>62652363</v>
      </c>
      <c r="M105" s="8">
        <v>5444788728</v>
      </c>
    </row>
    <row r="106" spans="1:13" ht="21.75" customHeight="1" x14ac:dyDescent="0.2">
      <c r="A106" s="102" t="s">
        <v>144</v>
      </c>
      <c r="B106" s="104"/>
      <c r="C106" s="105">
        <v>17095890400</v>
      </c>
      <c r="D106" s="104"/>
      <c r="E106" s="105">
        <v>0</v>
      </c>
      <c r="F106" s="104"/>
      <c r="G106" s="105">
        <v>17095890400</v>
      </c>
      <c r="H106" s="104"/>
      <c r="I106" s="105">
        <v>17095890400</v>
      </c>
      <c r="J106" s="104"/>
      <c r="K106" s="105">
        <v>0</v>
      </c>
      <c r="L106" s="104"/>
      <c r="M106" s="105">
        <v>17095890400</v>
      </c>
    </row>
    <row r="107" spans="1:13" ht="21.75" customHeight="1" x14ac:dyDescent="0.2">
      <c r="A107" s="102" t="s">
        <v>148</v>
      </c>
      <c r="B107" s="104"/>
      <c r="C107" s="105">
        <v>9470482190</v>
      </c>
      <c r="D107" s="104"/>
      <c r="E107" s="105">
        <v>0</v>
      </c>
      <c r="F107" s="104"/>
      <c r="G107" s="105">
        <v>9470482190</v>
      </c>
      <c r="H107" s="104"/>
      <c r="I107" s="105">
        <v>9470482190</v>
      </c>
      <c r="J107" s="104"/>
      <c r="K107" s="105">
        <v>0</v>
      </c>
      <c r="L107" s="104"/>
      <c r="M107" s="105">
        <v>9470482190</v>
      </c>
    </row>
    <row r="108" spans="1:13" ht="21.75" customHeight="1" x14ac:dyDescent="0.2">
      <c r="A108" s="102" t="s">
        <v>150</v>
      </c>
      <c r="B108" s="104"/>
      <c r="C108" s="105">
        <v>10684931504</v>
      </c>
      <c r="D108" s="104"/>
      <c r="E108" s="105">
        <v>0</v>
      </c>
      <c r="F108" s="104"/>
      <c r="G108" s="105">
        <v>10684931504</v>
      </c>
      <c r="H108" s="104"/>
      <c r="I108" s="105">
        <v>10684931504</v>
      </c>
      <c r="J108" s="104"/>
      <c r="K108" s="105">
        <v>0</v>
      </c>
      <c r="L108" s="104"/>
      <c r="M108" s="105">
        <v>10684931504</v>
      </c>
    </row>
    <row r="109" spans="1:13" ht="21.75" customHeight="1" x14ac:dyDescent="0.2">
      <c r="A109" s="102" t="s">
        <v>123</v>
      </c>
      <c r="C109" s="8">
        <v>8547945198</v>
      </c>
      <c r="E109" s="8">
        <v>124619071</v>
      </c>
      <c r="G109" s="8">
        <v>8423326127</v>
      </c>
      <c r="I109" s="8">
        <v>8547945198</v>
      </c>
      <c r="K109" s="8">
        <v>124619071</v>
      </c>
      <c r="M109" s="8">
        <v>8423326127</v>
      </c>
    </row>
    <row r="110" spans="1:13" ht="21.75" customHeight="1" x14ac:dyDescent="0.2">
      <c r="A110" s="102" t="s">
        <v>122</v>
      </c>
      <c r="C110" s="8">
        <v>12826587111</v>
      </c>
      <c r="E110" s="8">
        <v>186996680</v>
      </c>
      <c r="G110" s="8">
        <v>12639590431</v>
      </c>
      <c r="I110" s="8">
        <v>12826587111</v>
      </c>
      <c r="K110" s="8">
        <v>186996680</v>
      </c>
      <c r="M110" s="8">
        <v>12639590431</v>
      </c>
    </row>
    <row r="111" spans="1:13" ht="21.75" customHeight="1" x14ac:dyDescent="0.2">
      <c r="A111" s="102" t="s">
        <v>153</v>
      </c>
      <c r="B111" s="104"/>
      <c r="C111" s="105">
        <v>9863013696</v>
      </c>
      <c r="D111" s="104"/>
      <c r="E111" s="105">
        <v>0</v>
      </c>
      <c r="F111" s="104"/>
      <c r="G111" s="105">
        <v>9863013696</v>
      </c>
      <c r="H111" s="104"/>
      <c r="I111" s="105">
        <v>9863013696</v>
      </c>
      <c r="J111" s="104"/>
      <c r="K111" s="105">
        <v>0</v>
      </c>
      <c r="L111" s="104"/>
      <c r="M111" s="105">
        <v>9863013696</v>
      </c>
    </row>
    <row r="112" spans="1:13" ht="21.75" customHeight="1" x14ac:dyDescent="0.2">
      <c r="A112" s="102" t="s">
        <v>154</v>
      </c>
      <c r="B112" s="104"/>
      <c r="C112" s="105">
        <v>4830904104</v>
      </c>
      <c r="D112" s="104"/>
      <c r="E112" s="105">
        <v>0</v>
      </c>
      <c r="F112" s="104"/>
      <c r="G112" s="105">
        <v>4830904104</v>
      </c>
      <c r="H112" s="104"/>
      <c r="I112" s="105">
        <v>4830904104</v>
      </c>
      <c r="J112" s="104"/>
      <c r="K112" s="105">
        <v>0</v>
      </c>
      <c r="L112" s="104"/>
      <c r="M112" s="105">
        <v>4830904104</v>
      </c>
    </row>
    <row r="113" spans="1:14" ht="21.75" customHeight="1" x14ac:dyDescent="0.2">
      <c r="A113" s="102" t="s">
        <v>122</v>
      </c>
      <c r="C113" s="8">
        <v>6747909036</v>
      </c>
      <c r="E113" s="8">
        <v>103757975</v>
      </c>
      <c r="G113" s="8">
        <v>6644151061</v>
      </c>
      <c r="I113" s="8">
        <v>6747909036</v>
      </c>
      <c r="K113" s="8">
        <v>103757975</v>
      </c>
      <c r="M113" s="8">
        <v>6644151061</v>
      </c>
    </row>
    <row r="114" spans="1:14" ht="21.75" customHeight="1" x14ac:dyDescent="0.2">
      <c r="A114" s="102" t="s">
        <v>123</v>
      </c>
      <c r="C114" s="8">
        <v>7890410952</v>
      </c>
      <c r="E114" s="8">
        <v>121325445</v>
      </c>
      <c r="G114" s="8">
        <v>7769085507</v>
      </c>
      <c r="I114" s="8">
        <v>7890410952</v>
      </c>
      <c r="K114" s="8">
        <v>121325445</v>
      </c>
      <c r="M114" s="8">
        <v>7769085507</v>
      </c>
    </row>
    <row r="115" spans="1:14" ht="21.75" customHeight="1" x14ac:dyDescent="0.2">
      <c r="A115" s="102" t="s">
        <v>122</v>
      </c>
      <c r="C115" s="8">
        <v>2121240000</v>
      </c>
      <c r="E115" s="8">
        <v>34305768</v>
      </c>
      <c r="G115" s="8">
        <v>2086934232</v>
      </c>
      <c r="I115" s="8">
        <v>2121240000</v>
      </c>
      <c r="K115" s="8">
        <v>34305768</v>
      </c>
      <c r="M115" s="8">
        <v>2086934232</v>
      </c>
    </row>
    <row r="116" spans="1:14" ht="21.75" customHeight="1" x14ac:dyDescent="0.2">
      <c r="A116" s="102" t="s">
        <v>123</v>
      </c>
      <c r="C116" s="8">
        <v>1162336434</v>
      </c>
      <c r="E116" s="8">
        <v>23402747</v>
      </c>
      <c r="G116" s="8">
        <v>1138933687</v>
      </c>
      <c r="I116" s="8">
        <v>1162336434</v>
      </c>
      <c r="K116" s="8">
        <v>23402747</v>
      </c>
      <c r="M116" s="8">
        <v>1138933687</v>
      </c>
    </row>
    <row r="117" spans="1:14" ht="21.75" customHeight="1" x14ac:dyDescent="0.2">
      <c r="A117" s="103" t="s">
        <v>122</v>
      </c>
      <c r="C117" s="12">
        <v>428419726</v>
      </c>
      <c r="E117" s="12">
        <v>9637723</v>
      </c>
      <c r="G117" s="12">
        <v>418782003</v>
      </c>
      <c r="I117" s="12">
        <v>428419726</v>
      </c>
      <c r="K117" s="12">
        <v>9637723</v>
      </c>
      <c r="M117" s="12">
        <v>418782003</v>
      </c>
    </row>
    <row r="118" spans="1:14" ht="21.75" customHeight="1" thickBot="1" x14ac:dyDescent="0.25">
      <c r="A118" s="91" t="s">
        <v>26</v>
      </c>
      <c r="C118" s="15">
        <v>1028633225710</v>
      </c>
      <c r="E118" s="15">
        <v>366940191</v>
      </c>
      <c r="G118" s="15">
        <v>1028266285519</v>
      </c>
      <c r="I118" s="15">
        <v>3000546613368</v>
      </c>
      <c r="K118" s="15">
        <v>2412641931</v>
      </c>
      <c r="M118" s="15">
        <v>2998133971437</v>
      </c>
    </row>
    <row r="119" spans="1:14" ht="21" customHeight="1" thickTop="1" x14ac:dyDescent="0.2"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>
        <f t="shared" ref="N119" si="0">SUBTOTAL(9,N9:N118)</f>
        <v>0</v>
      </c>
    </row>
  </sheetData>
  <autoFilter ref="A8:P118" xr:uid="{F370F119-CCCE-4037-AE51-1F5CB8168C33}"/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26"/>
  <sheetViews>
    <sheetView rightToLeft="1" view="pageBreakPreview" zoomScale="85" zoomScaleNormal="100" zoomScaleSheetLayoutView="85" workbookViewId="0">
      <selection activeCell="C4" sqref="C4"/>
    </sheetView>
  </sheetViews>
  <sheetFormatPr defaultRowHeight="12.75" x14ac:dyDescent="0.2"/>
  <cols>
    <col min="1" max="1" width="48" bestFit="1" customWidth="1"/>
    <col min="2" max="2" width="1.28515625" customWidth="1"/>
    <col min="3" max="3" width="18.28515625" bestFit="1" customWidth="1"/>
    <col min="4" max="4" width="2.140625" bestFit="1" customWidth="1"/>
    <col min="5" max="5" width="13.7109375" bestFit="1" customWidth="1"/>
    <col min="6" max="6" width="2.140625" bestFit="1" customWidth="1"/>
    <col min="7" max="7" width="18.42578125" bestFit="1" customWidth="1"/>
    <col min="8" max="8" width="2.140625" bestFit="1" customWidth="1"/>
    <col min="9" max="9" width="18.28515625" bestFit="1" customWidth="1"/>
    <col min="10" max="10" width="2.140625" bestFit="1" customWidth="1"/>
    <col min="11" max="11" width="14.5703125" bestFit="1" customWidth="1"/>
    <col min="12" max="12" width="2.140625" bestFit="1" customWidth="1"/>
    <col min="13" max="13" width="19" bestFit="1" customWidth="1"/>
    <col min="14" max="14" width="0.28515625" customWidth="1"/>
  </cols>
  <sheetData>
    <row r="1" spans="1:15" ht="29.1" customHeight="1" x14ac:dyDescent="0.2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</row>
    <row r="2" spans="1:15" ht="21.75" customHeight="1" x14ac:dyDescent="0.2">
      <c r="A2" s="188" t="s">
        <v>159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</row>
    <row r="3" spans="1:15" ht="21.75" customHeight="1" x14ac:dyDescent="0.2">
      <c r="A3" s="188" t="s">
        <v>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</row>
    <row r="5" spans="1:15" ht="24" x14ac:dyDescent="0.2">
      <c r="A5" s="199" t="s">
        <v>262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</row>
    <row r="6" spans="1:15" ht="21" x14ac:dyDescent="0.2">
      <c r="A6" s="197" t="s">
        <v>162</v>
      </c>
      <c r="C6" s="197" t="s">
        <v>178</v>
      </c>
      <c r="D6" s="197"/>
      <c r="E6" s="197"/>
      <c r="F6" s="197"/>
      <c r="G6" s="197"/>
      <c r="I6" s="197" t="s">
        <v>179</v>
      </c>
      <c r="J6" s="197"/>
      <c r="K6" s="197"/>
      <c r="L6" s="197"/>
      <c r="M6" s="197"/>
    </row>
    <row r="7" spans="1:15" ht="21" x14ac:dyDescent="0.2">
      <c r="A7" s="197"/>
      <c r="C7" s="93" t="s">
        <v>258</v>
      </c>
      <c r="D7" s="3"/>
      <c r="E7" s="93" t="s">
        <v>248</v>
      </c>
      <c r="F7" s="3"/>
      <c r="G7" s="93" t="s">
        <v>259</v>
      </c>
      <c r="I7" s="93" t="s">
        <v>258</v>
      </c>
      <c r="J7" s="3"/>
      <c r="K7" s="93" t="s">
        <v>248</v>
      </c>
      <c r="L7" s="3"/>
      <c r="M7" s="93" t="s">
        <v>259</v>
      </c>
    </row>
    <row r="8" spans="1:15" s="37" customFormat="1" ht="24" x14ac:dyDescent="0.2">
      <c r="A8" s="97" t="s">
        <v>304</v>
      </c>
      <c r="C8" s="89">
        <v>214941755231</v>
      </c>
      <c r="D8" s="89"/>
      <c r="E8" s="89">
        <v>499464983</v>
      </c>
      <c r="F8" s="89"/>
      <c r="G8" s="89">
        <f>C8-E8</f>
        <v>214442290248</v>
      </c>
      <c r="H8" s="89"/>
      <c r="I8" s="89">
        <v>573619180206</v>
      </c>
      <c r="J8" s="89"/>
      <c r="K8" s="89">
        <v>1398882383</v>
      </c>
      <c r="L8" s="89"/>
      <c r="M8" s="89">
        <f>I8-K8</f>
        <v>572220297823</v>
      </c>
      <c r="N8" s="46"/>
      <c r="O8" s="46"/>
    </row>
    <row r="9" spans="1:15" s="37" customFormat="1" ht="24" x14ac:dyDescent="0.2">
      <c r="A9" s="98" t="s">
        <v>305</v>
      </c>
      <c r="C9" s="89">
        <v>263212566164</v>
      </c>
      <c r="D9" s="89"/>
      <c r="E9" s="92">
        <v>-132524792</v>
      </c>
      <c r="F9" s="89"/>
      <c r="G9" s="113">
        <f t="shared" ref="G9:G16" si="0">C9-E9</f>
        <v>263345090956</v>
      </c>
      <c r="H9" s="89"/>
      <c r="I9" s="89">
        <v>1237131751810</v>
      </c>
      <c r="J9" s="89"/>
      <c r="K9" s="89">
        <v>999551939</v>
      </c>
      <c r="L9" s="89"/>
      <c r="M9" s="113">
        <f t="shared" ref="M9:M16" si="1">I9-K9</f>
        <v>1236132199871</v>
      </c>
      <c r="N9" s="46"/>
      <c r="O9" s="46"/>
    </row>
    <row r="10" spans="1:15" s="37" customFormat="1" ht="24" x14ac:dyDescent="0.2">
      <c r="A10" s="98" t="s">
        <v>306</v>
      </c>
      <c r="C10" s="89">
        <v>550478342332</v>
      </c>
      <c r="D10" s="89"/>
      <c r="E10" s="89">
        <v>0</v>
      </c>
      <c r="F10" s="89">
        <v>0</v>
      </c>
      <c r="G10" s="113">
        <f t="shared" si="0"/>
        <v>550478342332</v>
      </c>
      <c r="H10" s="89"/>
      <c r="I10" s="89">
        <v>1025971747871</v>
      </c>
      <c r="J10" s="89"/>
      <c r="K10" s="89">
        <v>0</v>
      </c>
      <c r="L10" s="89"/>
      <c r="M10" s="113">
        <f t="shared" si="1"/>
        <v>1025971747871</v>
      </c>
      <c r="N10" s="46"/>
      <c r="O10" s="46"/>
    </row>
    <row r="11" spans="1:15" s="37" customFormat="1" ht="24" x14ac:dyDescent="0.2">
      <c r="A11" s="98" t="s">
        <v>307</v>
      </c>
      <c r="C11" s="89">
        <v>0</v>
      </c>
      <c r="D11" s="89"/>
      <c r="E11" s="89">
        <v>0</v>
      </c>
      <c r="F11" s="89">
        <v>0</v>
      </c>
      <c r="G11" s="113">
        <f t="shared" si="0"/>
        <v>0</v>
      </c>
      <c r="H11" s="89"/>
      <c r="I11" s="89">
        <v>83502475703</v>
      </c>
      <c r="J11" s="89"/>
      <c r="K11" s="89">
        <v>0</v>
      </c>
      <c r="L11" s="89"/>
      <c r="M11" s="113">
        <f t="shared" si="1"/>
        <v>83502475703</v>
      </c>
      <c r="N11" s="46">
        <v>0</v>
      </c>
      <c r="O11" s="46"/>
    </row>
    <row r="12" spans="1:15" s="37" customFormat="1" ht="24" x14ac:dyDescent="0.2">
      <c r="A12" s="98" t="s">
        <v>308</v>
      </c>
      <c r="C12" s="89">
        <v>43407</v>
      </c>
      <c r="D12" s="89"/>
      <c r="E12" s="89">
        <v>0</v>
      </c>
      <c r="F12" s="89">
        <v>0</v>
      </c>
      <c r="G12" s="113">
        <f>C12-E12</f>
        <v>43407</v>
      </c>
      <c r="H12" s="89"/>
      <c r="I12" s="89">
        <v>80320342527</v>
      </c>
      <c r="J12" s="89"/>
      <c r="K12" s="89">
        <v>14207609</v>
      </c>
      <c r="L12" s="89"/>
      <c r="M12" s="113">
        <f t="shared" si="1"/>
        <v>80306134918</v>
      </c>
      <c r="N12" s="46"/>
      <c r="O12" s="46"/>
    </row>
    <row r="13" spans="1:15" s="37" customFormat="1" ht="24" x14ac:dyDescent="0.2">
      <c r="A13" s="98" t="s">
        <v>309</v>
      </c>
      <c r="C13" s="89">
        <v>0</v>
      </c>
      <c r="D13" s="89"/>
      <c r="E13" s="89">
        <v>0</v>
      </c>
      <c r="F13" s="89"/>
      <c r="G13" s="113">
        <f t="shared" si="0"/>
        <v>0</v>
      </c>
      <c r="H13" s="89"/>
      <c r="I13" s="89">
        <v>28861</v>
      </c>
      <c r="J13" s="89"/>
      <c r="K13" s="89">
        <v>0</v>
      </c>
      <c r="L13" s="89"/>
      <c r="M13" s="113">
        <f t="shared" si="1"/>
        <v>28861</v>
      </c>
      <c r="N13" s="46"/>
      <c r="O13" s="46"/>
    </row>
    <row r="14" spans="1:15" s="37" customFormat="1" ht="24" x14ac:dyDescent="0.2">
      <c r="A14" s="99" t="s">
        <v>310</v>
      </c>
      <c r="C14" s="89">
        <v>518576</v>
      </c>
      <c r="D14" s="89"/>
      <c r="E14" s="92">
        <v>0</v>
      </c>
      <c r="F14" s="89"/>
      <c r="G14" s="113">
        <f t="shared" si="0"/>
        <v>518576</v>
      </c>
      <c r="H14" s="89"/>
      <c r="I14" s="89">
        <v>1075913</v>
      </c>
      <c r="J14" s="89"/>
      <c r="K14" s="89">
        <v>0</v>
      </c>
      <c r="L14" s="89"/>
      <c r="M14" s="113">
        <f t="shared" si="1"/>
        <v>1075913</v>
      </c>
      <c r="N14" s="46"/>
      <c r="O14" s="46"/>
    </row>
    <row r="15" spans="1:15" s="37" customFormat="1" ht="24" x14ac:dyDescent="0.2">
      <c r="A15" s="98" t="s">
        <v>311</v>
      </c>
      <c r="C15" s="89">
        <v>0</v>
      </c>
      <c r="D15" s="89"/>
      <c r="E15" s="89">
        <v>0</v>
      </c>
      <c r="F15" s="89"/>
      <c r="G15" s="113">
        <f t="shared" si="0"/>
        <v>0</v>
      </c>
      <c r="H15" s="89"/>
      <c r="I15" s="89">
        <v>2272</v>
      </c>
      <c r="J15" s="89"/>
      <c r="K15" s="89">
        <v>0</v>
      </c>
      <c r="L15" s="89"/>
      <c r="M15" s="113">
        <f t="shared" si="1"/>
        <v>2272</v>
      </c>
      <c r="N15" s="46"/>
      <c r="O15" s="46"/>
    </row>
    <row r="16" spans="1:15" s="37" customFormat="1" ht="24" x14ac:dyDescent="0.2">
      <c r="A16" s="98" t="s">
        <v>312</v>
      </c>
      <c r="C16" s="89">
        <v>0</v>
      </c>
      <c r="D16" s="89"/>
      <c r="E16" s="92">
        <v>0</v>
      </c>
      <c r="F16" s="89"/>
      <c r="G16" s="113">
        <f t="shared" si="0"/>
        <v>0</v>
      </c>
      <c r="H16" s="89"/>
      <c r="I16" s="89">
        <v>8205</v>
      </c>
      <c r="J16" s="89"/>
      <c r="K16" s="89">
        <v>0</v>
      </c>
      <c r="L16" s="89"/>
      <c r="M16" s="113">
        <f t="shared" si="1"/>
        <v>8205</v>
      </c>
      <c r="N16" s="46"/>
      <c r="O16" s="46"/>
    </row>
    <row r="17" spans="1:15" s="37" customFormat="1" ht="21.75" thickBot="1" x14ac:dyDescent="0.25">
      <c r="A17" s="100" t="s">
        <v>26</v>
      </c>
      <c r="C17" s="107">
        <f>SUM(C8:C16)</f>
        <v>1028633225710</v>
      </c>
      <c r="D17" s="106"/>
      <c r="E17" s="107">
        <f t="shared" ref="E17:M17" si="2">SUM(E8:E16)</f>
        <v>366940191</v>
      </c>
      <c r="F17" s="106"/>
      <c r="G17" s="107">
        <f t="shared" si="2"/>
        <v>1028266285519</v>
      </c>
      <c r="H17" s="106"/>
      <c r="I17" s="107">
        <f t="shared" si="2"/>
        <v>3000546613368</v>
      </c>
      <c r="J17" s="106"/>
      <c r="K17" s="107">
        <f t="shared" si="2"/>
        <v>2412641931</v>
      </c>
      <c r="L17" s="106"/>
      <c r="M17" s="107">
        <f t="shared" si="2"/>
        <v>2998133971437</v>
      </c>
      <c r="N17" s="46"/>
      <c r="O17" s="46"/>
    </row>
    <row r="18" spans="1:15" ht="13.5" thickTop="1" x14ac:dyDescent="0.2"/>
    <row r="20" spans="1:15" x14ac:dyDescent="0.2">
      <c r="C20" s="158" t="s">
        <v>285</v>
      </c>
      <c r="D20" s="158"/>
      <c r="E20" s="158" t="s">
        <v>322</v>
      </c>
      <c r="F20" s="158"/>
      <c r="G20" s="158"/>
      <c r="H20" s="158"/>
      <c r="I20" s="158"/>
      <c r="J20" s="158"/>
      <c r="K20" s="158"/>
    </row>
    <row r="21" spans="1:15" x14ac:dyDescent="0.2">
      <c r="C21" s="158"/>
      <c r="D21" s="158"/>
      <c r="E21" s="158"/>
      <c r="F21" s="158"/>
      <c r="G21" s="158"/>
      <c r="H21" s="158"/>
      <c r="I21" s="158"/>
      <c r="J21" s="158"/>
      <c r="K21" s="160"/>
    </row>
    <row r="22" spans="1:15" x14ac:dyDescent="0.2">
      <c r="C22" s="158"/>
      <c r="D22" s="158"/>
      <c r="E22" s="158"/>
      <c r="F22" s="158"/>
      <c r="G22" s="158"/>
      <c r="H22" s="158"/>
      <c r="I22" s="158"/>
      <c r="J22" s="158"/>
      <c r="K22" s="158"/>
    </row>
    <row r="23" spans="1:15" x14ac:dyDescent="0.2">
      <c r="C23" s="158"/>
      <c r="D23" s="158"/>
      <c r="E23" s="158"/>
      <c r="F23" s="158"/>
      <c r="G23" s="158"/>
      <c r="H23" s="158"/>
      <c r="I23" s="158"/>
      <c r="J23" s="158"/>
      <c r="K23" s="160"/>
    </row>
    <row r="24" spans="1:15" x14ac:dyDescent="0.2">
      <c r="C24" s="158"/>
      <c r="D24" s="158"/>
      <c r="E24" s="158"/>
      <c r="F24" s="158"/>
      <c r="G24" s="158"/>
      <c r="H24" s="158"/>
      <c r="I24" s="158"/>
      <c r="J24" s="158"/>
      <c r="K24" s="158"/>
    </row>
    <row r="25" spans="1:15" x14ac:dyDescent="0.2">
      <c r="C25" s="158"/>
      <c r="D25" s="158"/>
      <c r="E25" s="158"/>
      <c r="F25" s="158"/>
      <c r="G25" s="158"/>
      <c r="H25" s="158"/>
      <c r="I25" s="158"/>
      <c r="J25" s="158"/>
      <c r="K25" s="158"/>
    </row>
    <row r="26" spans="1:15" x14ac:dyDescent="0.2">
      <c r="C26" s="158"/>
      <c r="D26" s="158"/>
      <c r="E26" s="158"/>
      <c r="F26" s="158"/>
      <c r="G26" s="158"/>
      <c r="H26" s="158"/>
      <c r="I26" s="158"/>
      <c r="J26" s="158"/>
      <c r="K26" s="158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scale="87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10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</row>
    <row r="2" spans="1:25" ht="21.75" customHeight="1" x14ac:dyDescent="0.2">
      <c r="A2" s="188" t="s">
        <v>159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</row>
    <row r="3" spans="1:25" ht="21.75" customHeight="1" x14ac:dyDescent="0.2">
      <c r="A3" s="188" t="s">
        <v>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</row>
    <row r="4" spans="1:25" ht="7.35" customHeight="1" x14ac:dyDescent="0.2"/>
    <row r="5" spans="1:25" ht="14.45" customHeight="1" x14ac:dyDescent="0.2">
      <c r="A5" s="199" t="s">
        <v>267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</row>
    <row r="6" spans="1:25" ht="7.35" customHeight="1" x14ac:dyDescent="0.2"/>
    <row r="7" spans="1:25" ht="14.45" customHeight="1" x14ac:dyDescent="0.2">
      <c r="E7" s="197" t="s">
        <v>178</v>
      </c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Y7" s="2" t="s">
        <v>179</v>
      </c>
    </row>
    <row r="8" spans="1:25" ht="29.1" customHeight="1" x14ac:dyDescent="0.2">
      <c r="A8" s="2" t="s">
        <v>268</v>
      </c>
      <c r="C8" s="2" t="s">
        <v>269</v>
      </c>
      <c r="E8" s="17" t="s">
        <v>31</v>
      </c>
      <c r="F8" s="3"/>
      <c r="G8" s="17" t="s">
        <v>13</v>
      </c>
      <c r="H8" s="3"/>
      <c r="I8" s="17" t="s">
        <v>30</v>
      </c>
      <c r="J8" s="3"/>
      <c r="K8" s="17" t="s">
        <v>270</v>
      </c>
      <c r="L8" s="3"/>
      <c r="M8" s="17" t="s">
        <v>271</v>
      </c>
      <c r="N8" s="3"/>
      <c r="O8" s="17" t="s">
        <v>272</v>
      </c>
      <c r="P8" s="3"/>
      <c r="Q8" s="17" t="s">
        <v>273</v>
      </c>
      <c r="R8" s="3"/>
      <c r="S8" s="17" t="s">
        <v>274</v>
      </c>
      <c r="T8" s="3"/>
      <c r="U8" s="17" t="s">
        <v>275</v>
      </c>
      <c r="V8" s="3"/>
      <c r="W8" s="17" t="s">
        <v>276</v>
      </c>
      <c r="Y8" s="17" t="s">
        <v>276</v>
      </c>
    </row>
    <row r="9" spans="1:25" ht="21.75" customHeight="1" x14ac:dyDescent="0.2">
      <c r="A9" s="18" t="s">
        <v>277</v>
      </c>
      <c r="B9" s="11"/>
      <c r="C9" s="18" t="s">
        <v>278</v>
      </c>
      <c r="E9" s="19"/>
      <c r="G9" s="20">
        <v>0</v>
      </c>
      <c r="I9" s="20">
        <v>0</v>
      </c>
      <c r="K9" s="20">
        <v>0</v>
      </c>
      <c r="M9" s="20">
        <v>0</v>
      </c>
      <c r="O9" s="20">
        <v>0</v>
      </c>
      <c r="Q9" s="20">
        <v>0</v>
      </c>
      <c r="S9" s="20">
        <v>0</v>
      </c>
      <c r="U9" s="20">
        <v>0</v>
      </c>
      <c r="W9" s="20">
        <v>0</v>
      </c>
      <c r="Y9" s="20">
        <v>1</v>
      </c>
    </row>
    <row r="10" spans="1:25" ht="21.75" customHeight="1" x14ac:dyDescent="0.2">
      <c r="A10" s="204" t="s">
        <v>26</v>
      </c>
      <c r="B10" s="204"/>
      <c r="C10" s="204"/>
      <c r="E10" s="15"/>
      <c r="G10" s="15"/>
      <c r="I10" s="15"/>
      <c r="K10" s="15">
        <v>0</v>
      </c>
      <c r="M10" s="15">
        <v>0</v>
      </c>
      <c r="O10" s="15">
        <v>0</v>
      </c>
      <c r="Q10" s="15">
        <v>0</v>
      </c>
      <c r="S10" s="15">
        <v>0</v>
      </c>
      <c r="U10" s="15">
        <v>0</v>
      </c>
      <c r="W10" s="15">
        <v>0</v>
      </c>
      <c r="Y10" s="15">
        <v>1</v>
      </c>
    </row>
  </sheetData>
  <mergeCells count="6">
    <mergeCell ref="A10:C10"/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Z55"/>
  <sheetViews>
    <sheetView rightToLeft="1" view="pageBreakPreview" zoomScale="85" zoomScaleNormal="85" zoomScaleSheetLayoutView="85" workbookViewId="0">
      <selection activeCell="A6" sqref="A6:A7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style="115" customWidth="1"/>
    <col min="4" max="4" width="1.28515625" style="115" customWidth="1"/>
    <col min="5" max="5" width="18.5703125" style="115" bestFit="1" customWidth="1"/>
    <col min="6" max="6" width="1.28515625" style="115" customWidth="1"/>
    <col min="7" max="7" width="18.85546875" style="115" bestFit="1" customWidth="1"/>
    <col min="8" max="8" width="3.7109375" style="115" customWidth="1"/>
    <col min="9" max="9" width="21.85546875" style="115" customWidth="1"/>
    <col min="10" max="10" width="1.28515625" style="115" customWidth="1"/>
    <col min="11" max="11" width="12.5703125" style="115" bestFit="1" customWidth="1"/>
    <col min="12" max="12" width="1.28515625" style="115" customWidth="1"/>
    <col min="13" max="13" width="19.5703125" style="115" bestFit="1" customWidth="1"/>
    <col min="14" max="14" width="1.28515625" style="115" customWidth="1"/>
    <col min="15" max="15" width="19.85546875" style="115" bestFit="1" customWidth="1"/>
    <col min="16" max="16" width="1.28515625" style="115" customWidth="1"/>
    <col min="17" max="17" width="16" style="115" bestFit="1" customWidth="1"/>
    <col min="18" max="18" width="12.5703125" style="115" customWidth="1"/>
    <col min="19" max="19" width="6.85546875" style="115" customWidth="1"/>
    <col min="20" max="26" width="9.140625" style="115"/>
  </cols>
  <sheetData>
    <row r="1" spans="1:18" ht="29.1" customHeight="1" x14ac:dyDescent="0.2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</row>
    <row r="2" spans="1:18" ht="21.75" customHeight="1" x14ac:dyDescent="0.2">
      <c r="A2" s="188" t="s">
        <v>159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</row>
    <row r="3" spans="1:18" ht="25.5" x14ac:dyDescent="0.2">
      <c r="A3" s="188" t="s">
        <v>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</row>
    <row r="5" spans="1:18" ht="36" customHeight="1" x14ac:dyDescent="0.2">
      <c r="A5" s="199" t="s">
        <v>263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</row>
    <row r="6" spans="1:18" ht="21" x14ac:dyDescent="0.2">
      <c r="A6" s="197" t="s">
        <v>162</v>
      </c>
      <c r="C6" s="197" t="s">
        <v>178</v>
      </c>
      <c r="D6" s="197"/>
      <c r="E6" s="197"/>
      <c r="F6" s="197"/>
      <c r="G6" s="197"/>
      <c r="H6" s="197"/>
      <c r="I6" s="197"/>
      <c r="J6" s="87"/>
      <c r="K6" s="197" t="s">
        <v>179</v>
      </c>
      <c r="L6" s="197"/>
      <c r="M6" s="197"/>
      <c r="N6" s="197"/>
      <c r="O6" s="197"/>
      <c r="P6" s="197"/>
      <c r="Q6" s="197"/>
      <c r="R6" s="197"/>
    </row>
    <row r="7" spans="1:18" ht="21" x14ac:dyDescent="0.2">
      <c r="A7" s="197"/>
      <c r="C7" s="136" t="s">
        <v>13</v>
      </c>
      <c r="D7" s="138"/>
      <c r="E7" s="136" t="s">
        <v>264</v>
      </c>
      <c r="F7" s="138"/>
      <c r="G7" s="136" t="s">
        <v>265</v>
      </c>
      <c r="H7" s="138"/>
      <c r="I7" s="136" t="s">
        <v>266</v>
      </c>
      <c r="J7" s="87"/>
      <c r="K7" s="136" t="s">
        <v>13</v>
      </c>
      <c r="L7" s="138"/>
      <c r="M7" s="136" t="s">
        <v>264</v>
      </c>
      <c r="N7" s="138"/>
      <c r="O7" s="136" t="s">
        <v>265</v>
      </c>
      <c r="P7" s="138"/>
      <c r="Q7" s="223" t="s">
        <v>266</v>
      </c>
      <c r="R7" s="223"/>
    </row>
    <row r="8" spans="1:18" ht="21.75" customHeight="1" x14ac:dyDescent="0.2">
      <c r="A8" s="5" t="s">
        <v>49</v>
      </c>
      <c r="C8" s="124">
        <v>2545620</v>
      </c>
      <c r="D8" s="87"/>
      <c r="E8" s="124">
        <v>43300428364</v>
      </c>
      <c r="F8" s="118"/>
      <c r="G8" s="124">
        <v>42410519311</v>
      </c>
      <c r="H8" s="118"/>
      <c r="I8" s="124">
        <f>E8-G8</f>
        <v>889909053</v>
      </c>
      <c r="J8" s="87"/>
      <c r="K8" s="124">
        <v>2545620</v>
      </c>
      <c r="L8" s="87"/>
      <c r="M8" s="124">
        <v>43300428364</v>
      </c>
      <c r="N8" s="87"/>
      <c r="O8" s="124">
        <v>42410519311</v>
      </c>
      <c r="P8" s="87"/>
      <c r="Q8" s="201">
        <f>M8-O8</f>
        <v>889909053</v>
      </c>
      <c r="R8" s="201"/>
    </row>
    <row r="9" spans="1:18" ht="21.75" customHeight="1" x14ac:dyDescent="0.2">
      <c r="A9" s="114" t="s">
        <v>25</v>
      </c>
      <c r="B9" s="115"/>
      <c r="C9" s="123">
        <v>20777</v>
      </c>
      <c r="D9" s="87"/>
      <c r="E9" s="129">
        <v>212047755888</v>
      </c>
      <c r="F9" s="118"/>
      <c r="G9" s="129">
        <v>199991979534</v>
      </c>
      <c r="H9" s="118"/>
      <c r="I9" s="129">
        <f t="shared" ref="I9:I34" si="0">E9-G9</f>
        <v>12055776354</v>
      </c>
      <c r="J9" s="87"/>
      <c r="K9" s="123">
        <f>C9</f>
        <v>20777</v>
      </c>
      <c r="L9" s="87"/>
      <c r="M9" s="123">
        <f>E9</f>
        <v>212047755888</v>
      </c>
      <c r="N9" s="87"/>
      <c r="O9" s="123">
        <f>G9</f>
        <v>199991979534</v>
      </c>
      <c r="P9" s="87"/>
      <c r="Q9" s="203">
        <f>M9-O9</f>
        <v>12055776354</v>
      </c>
      <c r="R9" s="203"/>
    </row>
    <row r="10" spans="1:18" ht="21.75" customHeight="1" x14ac:dyDescent="0.2">
      <c r="A10" s="7" t="s">
        <v>19</v>
      </c>
      <c r="C10" s="123">
        <v>800000</v>
      </c>
      <c r="D10" s="87"/>
      <c r="E10" s="129">
        <v>11849076046</v>
      </c>
      <c r="F10" s="118"/>
      <c r="G10" s="129">
        <v>13972366802</v>
      </c>
      <c r="H10" s="118"/>
      <c r="I10" s="129">
        <f t="shared" si="0"/>
        <v>-2123290756</v>
      </c>
      <c r="J10" s="87"/>
      <c r="K10" s="123">
        <v>2800000</v>
      </c>
      <c r="L10" s="87"/>
      <c r="M10" s="123">
        <v>45030465166</v>
      </c>
      <c r="N10" s="87"/>
      <c r="O10" s="123">
        <v>48903283799</v>
      </c>
      <c r="P10" s="87"/>
      <c r="Q10" s="235">
        <f t="shared" ref="Q10:Q12" si="1">M10-O10</f>
        <v>-3872818633</v>
      </c>
      <c r="R10" s="235"/>
    </row>
    <row r="11" spans="1:18" ht="21.75" customHeight="1" x14ac:dyDescent="0.2">
      <c r="A11" s="7" t="s">
        <v>20</v>
      </c>
      <c r="C11" s="123">
        <v>3600000</v>
      </c>
      <c r="D11" s="87"/>
      <c r="E11" s="129">
        <v>37002517299</v>
      </c>
      <c r="F11" s="118"/>
      <c r="G11" s="129">
        <v>45805824009</v>
      </c>
      <c r="H11" s="118"/>
      <c r="I11" s="129">
        <f t="shared" si="0"/>
        <v>-8803306710</v>
      </c>
      <c r="J11" s="87"/>
      <c r="K11" s="123">
        <v>15000000</v>
      </c>
      <c r="L11" s="87"/>
      <c r="M11" s="123">
        <v>156926519787</v>
      </c>
      <c r="N11" s="87"/>
      <c r="O11" s="123">
        <v>190857600000</v>
      </c>
      <c r="P11" s="87"/>
      <c r="Q11" s="235">
        <f t="shared" si="1"/>
        <v>-33931080213</v>
      </c>
      <c r="R11" s="235"/>
    </row>
    <row r="12" spans="1:18" ht="21.75" customHeight="1" x14ac:dyDescent="0.2">
      <c r="A12" s="7" t="s">
        <v>184</v>
      </c>
      <c r="C12" s="123">
        <v>0</v>
      </c>
      <c r="D12" s="87"/>
      <c r="E12" s="129">
        <v>0</v>
      </c>
      <c r="F12" s="118"/>
      <c r="G12" s="129">
        <v>0</v>
      </c>
      <c r="H12" s="118"/>
      <c r="I12" s="129">
        <f t="shared" si="0"/>
        <v>0</v>
      </c>
      <c r="J12" s="87"/>
      <c r="K12" s="123">
        <v>128068177</v>
      </c>
      <c r="L12" s="87"/>
      <c r="M12" s="123">
        <v>83385544289</v>
      </c>
      <c r="N12" s="87"/>
      <c r="O12" s="123">
        <v>67599575404</v>
      </c>
      <c r="P12" s="87"/>
      <c r="Q12" s="203">
        <f t="shared" si="1"/>
        <v>15785968885</v>
      </c>
      <c r="R12" s="203"/>
    </row>
    <row r="13" spans="1:18" ht="21.75" customHeight="1" x14ac:dyDescent="0.2">
      <c r="A13" s="7" t="s">
        <v>196</v>
      </c>
      <c r="C13" s="123">
        <v>0</v>
      </c>
      <c r="D13" s="87"/>
      <c r="E13" s="129">
        <v>0</v>
      </c>
      <c r="F13" s="118"/>
      <c r="G13" s="129">
        <v>0</v>
      </c>
      <c r="H13" s="118"/>
      <c r="I13" s="129">
        <f t="shared" si="0"/>
        <v>0</v>
      </c>
      <c r="J13" s="87"/>
      <c r="K13" s="123">
        <v>38305370</v>
      </c>
      <c r="L13" s="87"/>
      <c r="M13" s="123">
        <v>634757903216</v>
      </c>
      <c r="N13" s="87"/>
      <c r="O13" s="123">
        <v>624840642923</v>
      </c>
      <c r="P13" s="87"/>
      <c r="Q13" s="203">
        <f t="shared" ref="Q13:Q15" si="2">M13-O13</f>
        <v>9917260293</v>
      </c>
      <c r="R13" s="203"/>
    </row>
    <row r="14" spans="1:18" ht="21.75" customHeight="1" x14ac:dyDescent="0.2">
      <c r="A14" s="7" t="s">
        <v>197</v>
      </c>
      <c r="C14" s="123">
        <v>0</v>
      </c>
      <c r="D14" s="87"/>
      <c r="E14" s="129">
        <v>0</v>
      </c>
      <c r="F14" s="118"/>
      <c r="G14" s="129">
        <v>0</v>
      </c>
      <c r="H14" s="118"/>
      <c r="I14" s="129">
        <f t="shared" si="0"/>
        <v>0</v>
      </c>
      <c r="J14" s="87"/>
      <c r="K14" s="123">
        <v>138434563</v>
      </c>
      <c r="L14" s="87"/>
      <c r="M14" s="123">
        <v>1820844878149</v>
      </c>
      <c r="N14" s="87"/>
      <c r="O14" s="123">
        <v>1730440343572</v>
      </c>
      <c r="P14" s="87"/>
      <c r="Q14" s="203">
        <f t="shared" si="2"/>
        <v>90404534577</v>
      </c>
      <c r="R14" s="203"/>
    </row>
    <row r="15" spans="1:18" ht="21.75" customHeight="1" x14ac:dyDescent="0.2">
      <c r="A15" s="7" t="s">
        <v>198</v>
      </c>
      <c r="C15" s="123">
        <v>0</v>
      </c>
      <c r="D15" s="87"/>
      <c r="E15" s="129">
        <v>0</v>
      </c>
      <c r="F15" s="118"/>
      <c r="G15" s="129">
        <v>0</v>
      </c>
      <c r="H15" s="118"/>
      <c r="I15" s="129">
        <f t="shared" si="0"/>
        <v>0</v>
      </c>
      <c r="J15" s="87"/>
      <c r="K15" s="123">
        <v>5945462</v>
      </c>
      <c r="L15" s="87"/>
      <c r="M15" s="123">
        <v>106861428219</v>
      </c>
      <c r="N15" s="87"/>
      <c r="O15" s="123">
        <v>96380260627</v>
      </c>
      <c r="P15" s="87"/>
      <c r="Q15" s="203">
        <f t="shared" si="2"/>
        <v>10481167592</v>
      </c>
      <c r="R15" s="203"/>
    </row>
    <row r="16" spans="1:18" ht="21.75" customHeight="1" x14ac:dyDescent="0.2">
      <c r="A16" s="7" t="s">
        <v>53</v>
      </c>
      <c r="C16" s="123">
        <v>0</v>
      </c>
      <c r="D16" s="87"/>
      <c r="E16" s="129">
        <v>0</v>
      </c>
      <c r="F16" s="118"/>
      <c r="G16" s="129">
        <v>0</v>
      </c>
      <c r="H16" s="118"/>
      <c r="I16" s="129">
        <f t="shared" si="0"/>
        <v>0</v>
      </c>
      <c r="J16" s="87"/>
      <c r="K16" s="123">
        <v>21500000</v>
      </c>
      <c r="L16" s="87"/>
      <c r="M16" s="123">
        <v>278268675964</v>
      </c>
      <c r="N16" s="87"/>
      <c r="O16" s="123">
        <v>269039341223</v>
      </c>
      <c r="P16" s="87"/>
      <c r="Q16" s="203">
        <f>M16-O16</f>
        <v>9229334741</v>
      </c>
      <c r="R16" s="203"/>
    </row>
    <row r="17" spans="1:18" ht="21.75" customHeight="1" x14ac:dyDescent="0.2">
      <c r="A17" s="7" t="s">
        <v>185</v>
      </c>
      <c r="C17" s="123">
        <v>0</v>
      </c>
      <c r="D17" s="87"/>
      <c r="E17" s="129">
        <v>0</v>
      </c>
      <c r="F17" s="118"/>
      <c r="G17" s="129">
        <v>0</v>
      </c>
      <c r="H17" s="118"/>
      <c r="I17" s="129">
        <f t="shared" si="0"/>
        <v>0</v>
      </c>
      <c r="J17" s="87"/>
      <c r="K17" s="123">
        <v>52256000</v>
      </c>
      <c r="L17" s="87"/>
      <c r="M17" s="123">
        <v>190866908372</v>
      </c>
      <c r="N17" s="87"/>
      <c r="O17" s="123">
        <v>179989691112</v>
      </c>
      <c r="P17" s="87"/>
      <c r="Q17" s="203">
        <f t="shared" ref="Q17:Q21" si="3">M17-O17</f>
        <v>10877217260</v>
      </c>
      <c r="R17" s="203"/>
    </row>
    <row r="18" spans="1:18" ht="21.75" customHeight="1" x14ac:dyDescent="0.2">
      <c r="A18" s="7" t="s">
        <v>186</v>
      </c>
      <c r="C18" s="123">
        <v>0</v>
      </c>
      <c r="D18" s="87"/>
      <c r="E18" s="129">
        <v>0</v>
      </c>
      <c r="F18" s="118"/>
      <c r="G18" s="129">
        <v>0</v>
      </c>
      <c r="H18" s="118"/>
      <c r="I18" s="129">
        <f t="shared" si="0"/>
        <v>0</v>
      </c>
      <c r="J18" s="87"/>
      <c r="K18" s="123">
        <v>16000000</v>
      </c>
      <c r="L18" s="87"/>
      <c r="M18" s="123">
        <v>158654398049</v>
      </c>
      <c r="N18" s="87"/>
      <c r="O18" s="123">
        <v>148073688000</v>
      </c>
      <c r="P18" s="87"/>
      <c r="Q18" s="203">
        <f t="shared" si="3"/>
        <v>10580710049</v>
      </c>
      <c r="R18" s="203"/>
    </row>
    <row r="19" spans="1:18" ht="21.75" customHeight="1" x14ac:dyDescent="0.2">
      <c r="A19" s="7" t="s">
        <v>199</v>
      </c>
      <c r="C19" s="123">
        <v>0</v>
      </c>
      <c r="D19" s="87"/>
      <c r="E19" s="129">
        <v>0</v>
      </c>
      <c r="F19" s="118"/>
      <c r="G19" s="129">
        <v>0</v>
      </c>
      <c r="H19" s="118"/>
      <c r="I19" s="129">
        <f t="shared" si="0"/>
        <v>0</v>
      </c>
      <c r="J19" s="87"/>
      <c r="K19" s="123">
        <v>66757635</v>
      </c>
      <c r="L19" s="87"/>
      <c r="M19" s="123">
        <v>1087788291695</v>
      </c>
      <c r="N19" s="87"/>
      <c r="O19" s="123">
        <v>1071411308676</v>
      </c>
      <c r="P19" s="87"/>
      <c r="Q19" s="203">
        <f t="shared" si="3"/>
        <v>16376983019</v>
      </c>
      <c r="R19" s="203"/>
    </row>
    <row r="20" spans="1:18" ht="21.75" customHeight="1" x14ac:dyDescent="0.2">
      <c r="A20" s="7" t="s">
        <v>187</v>
      </c>
      <c r="C20" s="123">
        <v>0</v>
      </c>
      <c r="D20" s="87"/>
      <c r="E20" s="129">
        <v>0</v>
      </c>
      <c r="F20" s="118"/>
      <c r="G20" s="129">
        <v>0</v>
      </c>
      <c r="H20" s="118"/>
      <c r="I20" s="129">
        <f t="shared" si="0"/>
        <v>0</v>
      </c>
      <c r="J20" s="87"/>
      <c r="K20" s="123">
        <v>21126761</v>
      </c>
      <c r="L20" s="87"/>
      <c r="M20" s="123">
        <v>47772596084</v>
      </c>
      <c r="N20" s="87"/>
      <c r="O20" s="123">
        <v>45425285797</v>
      </c>
      <c r="P20" s="87"/>
      <c r="Q20" s="203">
        <f t="shared" si="3"/>
        <v>2347310287</v>
      </c>
      <c r="R20" s="203"/>
    </row>
    <row r="21" spans="1:18" ht="21.75" customHeight="1" x14ac:dyDescent="0.2">
      <c r="A21" s="7" t="s">
        <v>188</v>
      </c>
      <c r="C21" s="123">
        <v>0</v>
      </c>
      <c r="D21" s="87"/>
      <c r="E21" s="129">
        <v>0</v>
      </c>
      <c r="F21" s="118"/>
      <c r="G21" s="129">
        <v>0</v>
      </c>
      <c r="H21" s="118"/>
      <c r="I21" s="129">
        <f t="shared" si="0"/>
        <v>0</v>
      </c>
      <c r="J21" s="87"/>
      <c r="K21" s="123">
        <v>258366694</v>
      </c>
      <c r="L21" s="87"/>
      <c r="M21" s="123">
        <v>172349568993</v>
      </c>
      <c r="N21" s="87"/>
      <c r="O21" s="123">
        <v>116706241440</v>
      </c>
      <c r="P21" s="87"/>
      <c r="Q21" s="203">
        <f t="shared" si="3"/>
        <v>55643327553</v>
      </c>
      <c r="R21" s="203"/>
    </row>
    <row r="22" spans="1:18" ht="21.75" customHeight="1" x14ac:dyDescent="0.2">
      <c r="A22" s="7" t="s">
        <v>22</v>
      </c>
      <c r="C22" s="123">
        <v>0</v>
      </c>
      <c r="D22" s="87"/>
      <c r="E22" s="129">
        <v>0</v>
      </c>
      <c r="F22" s="118"/>
      <c r="G22" s="129">
        <v>0</v>
      </c>
      <c r="H22" s="118"/>
      <c r="I22" s="129">
        <f t="shared" si="0"/>
        <v>0</v>
      </c>
      <c r="J22" s="87"/>
      <c r="K22" s="123">
        <v>15000000</v>
      </c>
      <c r="L22" s="87"/>
      <c r="M22" s="123">
        <v>108815914773</v>
      </c>
      <c r="N22" s="87"/>
      <c r="O22" s="123">
        <v>107685436529</v>
      </c>
      <c r="P22" s="87"/>
      <c r="Q22" s="203">
        <f>M22-O22</f>
        <v>1130478244</v>
      </c>
      <c r="R22" s="203"/>
    </row>
    <row r="23" spans="1:18" ht="21.75" customHeight="1" x14ac:dyDescent="0.2">
      <c r="A23" s="7" t="s">
        <v>200</v>
      </c>
      <c r="C23" s="123">
        <v>0</v>
      </c>
      <c r="D23" s="87"/>
      <c r="E23" s="129">
        <v>0</v>
      </c>
      <c r="F23" s="118"/>
      <c r="G23" s="129">
        <v>0</v>
      </c>
      <c r="H23" s="118"/>
      <c r="I23" s="129">
        <f t="shared" si="0"/>
        <v>0</v>
      </c>
      <c r="J23" s="87"/>
      <c r="K23" s="123">
        <v>4000000</v>
      </c>
      <c r="L23" s="87"/>
      <c r="M23" s="123">
        <v>44607465736</v>
      </c>
      <c r="N23" s="87"/>
      <c r="O23" s="123">
        <v>38506219500</v>
      </c>
      <c r="P23" s="87"/>
      <c r="Q23" s="203">
        <f t="shared" ref="Q23:Q26" si="4">M23-O23</f>
        <v>6101246236</v>
      </c>
      <c r="R23" s="203"/>
    </row>
    <row r="24" spans="1:18" ht="21.75" customHeight="1" x14ac:dyDescent="0.2">
      <c r="A24" s="7" t="s">
        <v>189</v>
      </c>
      <c r="C24" s="123">
        <v>0</v>
      </c>
      <c r="D24" s="87"/>
      <c r="E24" s="129">
        <v>0</v>
      </c>
      <c r="F24" s="118"/>
      <c r="G24" s="129">
        <v>0</v>
      </c>
      <c r="H24" s="118"/>
      <c r="I24" s="129">
        <f t="shared" si="0"/>
        <v>0</v>
      </c>
      <c r="J24" s="87"/>
      <c r="K24" s="123">
        <v>32222222</v>
      </c>
      <c r="L24" s="87"/>
      <c r="M24" s="123">
        <v>100574755397</v>
      </c>
      <c r="N24" s="87"/>
      <c r="O24" s="123">
        <v>126520474127</v>
      </c>
      <c r="P24" s="87"/>
      <c r="Q24" s="235">
        <f t="shared" si="4"/>
        <v>-25945718730</v>
      </c>
      <c r="R24" s="235"/>
    </row>
    <row r="25" spans="1:18" ht="21.75" customHeight="1" x14ac:dyDescent="0.2">
      <c r="A25" s="7" t="s">
        <v>24</v>
      </c>
      <c r="C25" s="123">
        <v>0</v>
      </c>
      <c r="D25" s="87"/>
      <c r="E25" s="129">
        <v>0</v>
      </c>
      <c r="F25" s="118"/>
      <c r="G25" s="129">
        <v>0</v>
      </c>
      <c r="H25" s="118"/>
      <c r="I25" s="129">
        <f t="shared" si="0"/>
        <v>0</v>
      </c>
      <c r="J25" s="87"/>
      <c r="K25" s="123">
        <v>400000</v>
      </c>
      <c r="L25" s="87"/>
      <c r="M25" s="123">
        <v>4055724026</v>
      </c>
      <c r="N25" s="87"/>
      <c r="O25" s="123">
        <v>3646175413</v>
      </c>
      <c r="P25" s="87"/>
      <c r="Q25" s="203">
        <f t="shared" si="4"/>
        <v>409548613</v>
      </c>
      <c r="R25" s="203"/>
    </row>
    <row r="26" spans="1:18" ht="21.75" customHeight="1" x14ac:dyDescent="0.2">
      <c r="A26" s="7" t="s">
        <v>55</v>
      </c>
      <c r="C26" s="123">
        <v>0</v>
      </c>
      <c r="D26" s="87"/>
      <c r="E26" s="129">
        <v>0</v>
      </c>
      <c r="F26" s="118"/>
      <c r="G26" s="129">
        <v>0</v>
      </c>
      <c r="H26" s="118"/>
      <c r="I26" s="129">
        <f t="shared" si="0"/>
        <v>0</v>
      </c>
      <c r="J26" s="87"/>
      <c r="K26" s="123">
        <v>5141705</v>
      </c>
      <c r="L26" s="87"/>
      <c r="M26" s="123">
        <v>94816015211</v>
      </c>
      <c r="N26" s="87"/>
      <c r="O26" s="123">
        <v>82631791535</v>
      </c>
      <c r="P26" s="87"/>
      <c r="Q26" s="203">
        <f t="shared" si="4"/>
        <v>12184223676</v>
      </c>
      <c r="R26" s="203"/>
    </row>
    <row r="27" spans="1:18" ht="21.75" customHeight="1" x14ac:dyDescent="0.2">
      <c r="A27" s="7" t="s">
        <v>190</v>
      </c>
      <c r="C27" s="123">
        <v>0</v>
      </c>
      <c r="D27" s="87"/>
      <c r="E27" s="129">
        <v>0</v>
      </c>
      <c r="F27" s="118"/>
      <c r="G27" s="129">
        <v>0</v>
      </c>
      <c r="H27" s="118"/>
      <c r="I27" s="129">
        <f t="shared" si="0"/>
        <v>0</v>
      </c>
      <c r="J27" s="87"/>
      <c r="K27" s="123">
        <v>83553333</v>
      </c>
      <c r="L27" s="87"/>
      <c r="M27" s="123">
        <v>193822425536</v>
      </c>
      <c r="N27" s="87"/>
      <c r="O27" s="123">
        <v>198919576651</v>
      </c>
      <c r="P27" s="87"/>
      <c r="Q27" s="235">
        <f>M27-O27</f>
        <v>-5097151115</v>
      </c>
      <c r="R27" s="235"/>
    </row>
    <row r="28" spans="1:18" ht="21.75" customHeight="1" x14ac:dyDescent="0.2">
      <c r="A28" s="7" t="s">
        <v>191</v>
      </c>
      <c r="C28" s="123">
        <v>0</v>
      </c>
      <c r="D28" s="87"/>
      <c r="E28" s="129">
        <v>0</v>
      </c>
      <c r="F28" s="118"/>
      <c r="G28" s="129">
        <v>0</v>
      </c>
      <c r="H28" s="118"/>
      <c r="I28" s="129">
        <f t="shared" si="0"/>
        <v>0</v>
      </c>
      <c r="J28" s="87"/>
      <c r="K28" s="123">
        <v>62400000</v>
      </c>
      <c r="L28" s="87"/>
      <c r="M28" s="123">
        <v>189931941771</v>
      </c>
      <c r="N28" s="87"/>
      <c r="O28" s="123">
        <v>175851421200</v>
      </c>
      <c r="P28" s="87"/>
      <c r="Q28" s="203">
        <f t="shared" ref="Q28:Q33" si="5">M28-O28</f>
        <v>14080520571</v>
      </c>
      <c r="R28" s="203"/>
    </row>
    <row r="29" spans="1:18" ht="21.75" customHeight="1" x14ac:dyDescent="0.2">
      <c r="A29" s="7" t="s">
        <v>192</v>
      </c>
      <c r="C29" s="123">
        <v>0</v>
      </c>
      <c r="D29" s="87"/>
      <c r="E29" s="129">
        <v>0</v>
      </c>
      <c r="F29" s="118"/>
      <c r="G29" s="129">
        <v>0</v>
      </c>
      <c r="H29" s="118"/>
      <c r="I29" s="129">
        <f t="shared" si="0"/>
        <v>0</v>
      </c>
      <c r="J29" s="87"/>
      <c r="K29" s="123">
        <v>5000000</v>
      </c>
      <c r="L29" s="87"/>
      <c r="M29" s="123">
        <v>54772155318</v>
      </c>
      <c r="N29" s="87"/>
      <c r="O29" s="123">
        <v>46123920000</v>
      </c>
      <c r="P29" s="87"/>
      <c r="Q29" s="203">
        <f t="shared" si="5"/>
        <v>8648235318</v>
      </c>
      <c r="R29" s="203"/>
    </row>
    <row r="30" spans="1:18" ht="21.75" customHeight="1" x14ac:dyDescent="0.2">
      <c r="A30" s="7" t="s">
        <v>63</v>
      </c>
      <c r="C30" s="123">
        <v>14</v>
      </c>
      <c r="D30" s="87"/>
      <c r="E30" s="129">
        <v>107476274</v>
      </c>
      <c r="F30" s="118"/>
      <c r="G30" s="129">
        <v>95345146</v>
      </c>
      <c r="H30" s="118"/>
      <c r="I30" s="129">
        <f t="shared" si="0"/>
        <v>12131128</v>
      </c>
      <c r="J30" s="87"/>
      <c r="K30" s="123">
        <v>319366</v>
      </c>
      <c r="L30" s="87"/>
      <c r="M30" s="123">
        <v>2180325473138</v>
      </c>
      <c r="N30" s="87"/>
      <c r="O30" s="123">
        <v>2173951110704</v>
      </c>
      <c r="P30" s="87"/>
      <c r="Q30" s="203">
        <f t="shared" si="5"/>
        <v>6374362434</v>
      </c>
      <c r="R30" s="203"/>
    </row>
    <row r="31" spans="1:18" ht="21.75" customHeight="1" x14ac:dyDescent="0.2">
      <c r="A31" s="7" t="s">
        <v>205</v>
      </c>
      <c r="C31" s="123">
        <v>0</v>
      </c>
      <c r="D31" s="87"/>
      <c r="E31" s="129">
        <v>0</v>
      </c>
      <c r="F31" s="118"/>
      <c r="G31" s="129">
        <v>0</v>
      </c>
      <c r="H31" s="118"/>
      <c r="I31" s="129">
        <f t="shared" si="0"/>
        <v>0</v>
      </c>
      <c r="J31" s="87"/>
      <c r="K31" s="123">
        <v>550000</v>
      </c>
      <c r="L31" s="87"/>
      <c r="M31" s="123">
        <v>550000000000</v>
      </c>
      <c r="N31" s="87"/>
      <c r="O31" s="123">
        <v>511759226825</v>
      </c>
      <c r="P31" s="87"/>
      <c r="Q31" s="203">
        <f t="shared" si="5"/>
        <v>38240773175</v>
      </c>
      <c r="R31" s="203"/>
    </row>
    <row r="32" spans="1:18" ht="21.75" customHeight="1" x14ac:dyDescent="0.2">
      <c r="A32" s="7" t="s">
        <v>206</v>
      </c>
      <c r="C32" s="123">
        <v>0</v>
      </c>
      <c r="D32" s="87"/>
      <c r="E32" s="129">
        <v>0</v>
      </c>
      <c r="F32" s="118"/>
      <c r="G32" s="129">
        <v>0</v>
      </c>
      <c r="H32" s="118"/>
      <c r="I32" s="129">
        <f t="shared" si="0"/>
        <v>0</v>
      </c>
      <c r="J32" s="87"/>
      <c r="K32" s="123">
        <v>3200000</v>
      </c>
      <c r="L32" s="87"/>
      <c r="M32" s="123">
        <v>2730501600338</v>
      </c>
      <c r="N32" s="87"/>
      <c r="O32" s="123">
        <v>2973348982800</v>
      </c>
      <c r="P32" s="87"/>
      <c r="Q32" s="235">
        <f>M32-O32</f>
        <v>-242847382462</v>
      </c>
      <c r="R32" s="235"/>
    </row>
    <row r="33" spans="1:18" ht="21.75" customHeight="1" x14ac:dyDescent="0.2">
      <c r="A33" s="7" t="s">
        <v>207</v>
      </c>
      <c r="C33" s="123">
        <v>0</v>
      </c>
      <c r="D33" s="87"/>
      <c r="E33" s="129">
        <v>0</v>
      </c>
      <c r="F33" s="118"/>
      <c r="G33" s="129">
        <v>0</v>
      </c>
      <c r="H33" s="118"/>
      <c r="I33" s="129">
        <f t="shared" si="0"/>
        <v>0</v>
      </c>
      <c r="J33" s="87"/>
      <c r="K33" s="123">
        <v>3091657</v>
      </c>
      <c r="L33" s="87"/>
      <c r="M33" s="123">
        <v>2649786365553</v>
      </c>
      <c r="N33" s="87"/>
      <c r="O33" s="123">
        <v>2905630838938</v>
      </c>
      <c r="P33" s="87"/>
      <c r="Q33" s="235">
        <f t="shared" si="5"/>
        <v>-255844473385</v>
      </c>
      <c r="R33" s="235"/>
    </row>
    <row r="34" spans="1:18" ht="21.75" customHeight="1" x14ac:dyDescent="0.2">
      <c r="A34" s="10" t="s">
        <v>83</v>
      </c>
      <c r="C34" s="135">
        <v>0</v>
      </c>
      <c r="D34" s="87"/>
      <c r="E34" s="135">
        <v>0</v>
      </c>
      <c r="F34" s="118"/>
      <c r="G34" s="129">
        <v>0</v>
      </c>
      <c r="H34" s="118"/>
      <c r="I34" s="129">
        <f t="shared" si="0"/>
        <v>0</v>
      </c>
      <c r="J34" s="87"/>
      <c r="K34" s="135">
        <v>92</v>
      </c>
      <c r="L34" s="87"/>
      <c r="M34" s="135">
        <v>93822993</v>
      </c>
      <c r="N34" s="87"/>
      <c r="O34" s="135">
        <v>92000000</v>
      </c>
      <c r="P34" s="87"/>
      <c r="Q34" s="203">
        <f>M34-O34</f>
        <v>1822993</v>
      </c>
      <c r="R34" s="203"/>
    </row>
    <row r="35" spans="1:18" ht="21.75" customHeight="1" x14ac:dyDescent="0.2">
      <c r="A35" s="14" t="s">
        <v>26</v>
      </c>
      <c r="C35" s="34">
        <f>SUM(C8:C34)</f>
        <v>6966411</v>
      </c>
      <c r="D35" s="87"/>
      <c r="E35" s="34">
        <f>SUM(E8:E34)</f>
        <v>304307253871</v>
      </c>
      <c r="F35" s="87"/>
      <c r="G35" s="34">
        <f>SUM(G8:G34)</f>
        <v>302276034802</v>
      </c>
      <c r="H35" s="87"/>
      <c r="I35" s="34">
        <f>SUM(I8:I34)</f>
        <v>2031219069</v>
      </c>
      <c r="J35" s="87"/>
      <c r="K35" s="34">
        <f>SUM(K8:K34)</f>
        <v>982005434</v>
      </c>
      <c r="L35" s="87"/>
      <c r="M35" s="34">
        <f>SUM(M8:M34)</f>
        <v>13940959022025</v>
      </c>
      <c r="N35" s="87"/>
      <c r="O35" s="34">
        <f>SUM(O8:O34)</f>
        <v>14176736935640</v>
      </c>
      <c r="P35" s="87"/>
      <c r="Q35" s="236">
        <f>SUM(Q8:R34)</f>
        <v>-235777913615</v>
      </c>
      <c r="R35" s="236"/>
    </row>
    <row r="36" spans="1:18" ht="13.5" thickTop="1" x14ac:dyDescent="0.2">
      <c r="C36" s="87"/>
      <c r="D36" s="87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87"/>
      <c r="Q36" s="87"/>
      <c r="R36" s="87"/>
    </row>
    <row r="37" spans="1:18" x14ac:dyDescent="0.2">
      <c r="C37" s="87"/>
      <c r="D37" s="87"/>
      <c r="E37" s="152"/>
      <c r="F37" s="152"/>
      <c r="G37" s="152"/>
      <c r="H37" s="152"/>
      <c r="I37" s="183">
        <f>I35-'درآمد سرمایه گذاری در اوراق به'!H20-'درآمد سرمایه گذاری در صندوق'!H25-'درآمد سرمایه گذاری در سهام'!H25</f>
        <v>0</v>
      </c>
      <c r="J37" s="152"/>
      <c r="K37" s="152"/>
      <c r="L37" s="152"/>
      <c r="M37" s="152"/>
      <c r="N37" s="152"/>
      <c r="O37" s="152"/>
      <c r="P37" s="87"/>
      <c r="Q37" s="87"/>
      <c r="R37" s="87"/>
    </row>
    <row r="38" spans="1:18" x14ac:dyDescent="0.2"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</row>
    <row r="39" spans="1:18" ht="39.75" x14ac:dyDescent="0.2">
      <c r="E39" s="147"/>
      <c r="F39" s="147"/>
      <c r="G39" s="147"/>
      <c r="H39" s="181" t="s">
        <v>325</v>
      </c>
      <c r="I39" s="146">
        <v>12209101</v>
      </c>
      <c r="J39" s="147"/>
      <c r="K39" s="147"/>
      <c r="L39" s="147"/>
      <c r="M39" s="182" t="s">
        <v>330</v>
      </c>
      <c r="N39" s="147"/>
      <c r="O39" s="147"/>
      <c r="Q39" s="122"/>
    </row>
    <row r="40" spans="1:18" x14ac:dyDescent="0.2">
      <c r="E40" s="147"/>
      <c r="F40" s="147"/>
      <c r="G40" s="181" t="s">
        <v>326</v>
      </c>
      <c r="H40" s="147"/>
      <c r="I40" s="146">
        <v>12565915288</v>
      </c>
      <c r="J40" s="147"/>
      <c r="K40" s="147"/>
      <c r="L40" s="147"/>
      <c r="M40" s="147"/>
      <c r="N40" s="147"/>
      <c r="O40" s="147"/>
      <c r="Q40" s="122"/>
    </row>
    <row r="41" spans="1:18" x14ac:dyDescent="0.2">
      <c r="E41" s="147"/>
      <c r="F41" s="147"/>
      <c r="G41" s="181" t="s">
        <v>327</v>
      </c>
      <c r="H41" s="147"/>
      <c r="I41" s="146">
        <v>941389289</v>
      </c>
      <c r="J41" s="147"/>
      <c r="K41" s="147"/>
      <c r="L41" s="147"/>
      <c r="M41" s="147"/>
      <c r="N41" s="147"/>
      <c r="O41" s="147"/>
      <c r="Q41" s="179"/>
    </row>
    <row r="42" spans="1:18" x14ac:dyDescent="0.2">
      <c r="E42" s="147"/>
      <c r="F42" s="147"/>
      <c r="G42" s="181" t="s">
        <v>328</v>
      </c>
      <c r="H42" s="147"/>
      <c r="I42" s="147">
        <v>-10634190811</v>
      </c>
      <c r="J42" s="147"/>
      <c r="K42" s="147"/>
      <c r="L42" s="147"/>
      <c r="M42" s="147"/>
      <c r="N42" s="147"/>
      <c r="O42" s="181"/>
      <c r="Q42" s="179"/>
    </row>
    <row r="43" spans="1:18" x14ac:dyDescent="0.2">
      <c r="E43" s="147"/>
      <c r="F43" s="147"/>
      <c r="G43" s="147"/>
      <c r="H43" s="147"/>
      <c r="I43" s="146">
        <f>SUM(I39:I42)</f>
        <v>2885322867</v>
      </c>
      <c r="J43" s="147"/>
      <c r="K43" s="147"/>
      <c r="L43" s="147"/>
      <c r="M43" s="147"/>
      <c r="N43" s="147"/>
      <c r="O43" s="147"/>
      <c r="Q43" s="122"/>
    </row>
    <row r="44" spans="1:18" x14ac:dyDescent="0.2"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Q44" s="122"/>
    </row>
    <row r="45" spans="1:18" x14ac:dyDescent="0.2">
      <c r="E45" s="147" t="s">
        <v>329</v>
      </c>
      <c r="F45" s="147"/>
      <c r="G45" s="147" t="s">
        <v>323</v>
      </c>
      <c r="H45" s="147"/>
      <c r="I45" s="147">
        <v>245720001</v>
      </c>
      <c r="J45" s="147"/>
      <c r="K45" s="147"/>
      <c r="L45" s="147"/>
      <c r="M45" s="147"/>
      <c r="N45" s="147"/>
      <c r="O45" s="147"/>
      <c r="Q45" s="122"/>
    </row>
    <row r="46" spans="1:18" x14ac:dyDescent="0.2">
      <c r="E46" s="147"/>
      <c r="F46" s="147"/>
      <c r="G46" s="147" t="s">
        <v>324</v>
      </c>
      <c r="H46" s="147"/>
      <c r="I46" s="147">
        <v>608383795</v>
      </c>
      <c r="J46" s="147"/>
      <c r="K46" s="147"/>
      <c r="L46" s="147"/>
      <c r="M46" s="147"/>
      <c r="N46" s="147"/>
      <c r="O46" s="147"/>
    </row>
    <row r="47" spans="1:18" x14ac:dyDescent="0.2"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Q47" s="145"/>
    </row>
    <row r="48" spans="1:18" x14ac:dyDescent="0.2">
      <c r="E48" s="147"/>
      <c r="F48" s="147"/>
      <c r="G48" s="147"/>
      <c r="H48" s="147"/>
      <c r="I48" s="146">
        <f>I43-I45-I46</f>
        <v>2031219071</v>
      </c>
      <c r="J48" s="147"/>
      <c r="K48" s="147"/>
      <c r="L48" s="147"/>
      <c r="M48" s="147"/>
      <c r="N48" s="147"/>
      <c r="O48" s="147"/>
      <c r="Q48" s="145"/>
    </row>
    <row r="49" spans="5:17" x14ac:dyDescent="0.2"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Q49" s="145"/>
    </row>
    <row r="50" spans="5:17" x14ac:dyDescent="0.2"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Q50" s="122"/>
    </row>
    <row r="51" spans="5:17" x14ac:dyDescent="0.2">
      <c r="E51" s="147"/>
      <c r="F51" s="147"/>
      <c r="G51" s="147"/>
      <c r="H51" s="147"/>
      <c r="I51" s="146">
        <f>I48-I35</f>
        <v>2</v>
      </c>
      <c r="J51" s="147"/>
      <c r="K51" s="147"/>
      <c r="L51" s="147"/>
      <c r="M51" s="147"/>
      <c r="N51" s="147"/>
      <c r="O51" s="147"/>
      <c r="Q51" s="122"/>
    </row>
    <row r="52" spans="5:17" x14ac:dyDescent="0.2"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Q52" s="122"/>
    </row>
    <row r="53" spans="5:17" x14ac:dyDescent="0.2"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Q53" s="122"/>
    </row>
    <row r="54" spans="5:17" x14ac:dyDescent="0.2"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Q54" s="180"/>
    </row>
    <row r="55" spans="5:17" x14ac:dyDescent="0.2"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Q55" s="180"/>
    </row>
  </sheetData>
  <mergeCells count="36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33:R33"/>
    <mergeCell ref="Q34:R34"/>
    <mergeCell ref="Q35:R35"/>
    <mergeCell ref="Q28:R28"/>
    <mergeCell ref="Q29:R29"/>
    <mergeCell ref="Q30:R30"/>
    <mergeCell ref="Q31:R31"/>
    <mergeCell ref="Q32:R32"/>
  </mergeCells>
  <conditionalFormatting sqref="Q51 Q1:R42 Q43 Q45 Q55:R1048576 R43:R54">
    <cfRule type="duplicateValues" dxfId="0" priority="5"/>
  </conditionalFormatting>
  <pageMargins left="0.39" right="0.39" top="0.39" bottom="0.39" header="0" footer="0"/>
  <pageSetup paperSize="9" scale="67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AA34"/>
  <sheetViews>
    <sheetView rightToLeft="1" view="pageBreakPreview" topLeftCell="A19" zoomScale="70" zoomScaleNormal="85" zoomScaleSheetLayoutView="70" workbookViewId="0">
      <selection activeCell="A6" sqref="A6:A7"/>
    </sheetView>
  </sheetViews>
  <sheetFormatPr defaultRowHeight="12.75" x14ac:dyDescent="0.2"/>
  <cols>
    <col min="1" max="1" width="40.28515625" style="115" customWidth="1"/>
    <col min="2" max="2" width="1.28515625" style="115" customWidth="1"/>
    <col min="3" max="3" width="15.5703125" style="115" bestFit="1" customWidth="1"/>
    <col min="4" max="4" width="1.28515625" style="115" customWidth="1"/>
    <col min="5" max="5" width="19.5703125" style="115" bestFit="1" customWidth="1"/>
    <col min="6" max="6" width="1.28515625" style="115" customWidth="1"/>
    <col min="7" max="7" width="19.85546875" style="115" bestFit="1" customWidth="1"/>
    <col min="8" max="8" width="1.28515625" style="115" customWidth="1"/>
    <col min="9" max="9" width="26.28515625" style="115" bestFit="1" customWidth="1"/>
    <col min="10" max="10" width="1.28515625" style="115" customWidth="1"/>
    <col min="11" max="11" width="12.7109375" style="115" bestFit="1" customWidth="1"/>
    <col min="12" max="12" width="1.28515625" style="115" customWidth="1"/>
    <col min="13" max="13" width="19.5703125" style="115" bestFit="1" customWidth="1"/>
    <col min="14" max="14" width="1.28515625" style="115" customWidth="1"/>
    <col min="15" max="15" width="20" style="115" bestFit="1" customWidth="1"/>
    <col min="16" max="16" width="1.28515625" style="115" customWidth="1"/>
    <col min="17" max="17" width="28" style="115" customWidth="1"/>
    <col min="18" max="18" width="9.140625" style="115"/>
    <col min="19" max="19" width="9.140625" style="147"/>
    <col min="20" max="20" width="17.5703125" style="147" bestFit="1" customWidth="1"/>
    <col min="21" max="21" width="19.140625" style="158" bestFit="1" customWidth="1"/>
    <col min="22" max="27" width="9.140625" style="158"/>
  </cols>
  <sheetData>
    <row r="1" spans="1:21" ht="29.1" customHeight="1" x14ac:dyDescent="0.2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</row>
    <row r="2" spans="1:21" ht="21.75" customHeight="1" x14ac:dyDescent="0.2">
      <c r="A2" s="188" t="s">
        <v>159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</row>
    <row r="3" spans="1:21" ht="21.75" customHeight="1" x14ac:dyDescent="0.2">
      <c r="A3" s="188" t="s">
        <v>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</row>
    <row r="4" spans="1:21" ht="27.75" customHeight="1" x14ac:dyDescent="0.2"/>
    <row r="5" spans="1:21" ht="27.75" customHeight="1" x14ac:dyDescent="0.2">
      <c r="A5" s="199" t="s">
        <v>279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</row>
    <row r="6" spans="1:21" ht="27.75" customHeight="1" x14ac:dyDescent="0.2">
      <c r="A6" s="197" t="s">
        <v>162</v>
      </c>
      <c r="C6" s="197" t="s">
        <v>178</v>
      </c>
      <c r="D6" s="197"/>
      <c r="E6" s="197"/>
      <c r="F6" s="197"/>
      <c r="G6" s="197"/>
      <c r="H6" s="197"/>
      <c r="I6" s="197"/>
      <c r="K6" s="197" t="s">
        <v>179</v>
      </c>
      <c r="L6" s="197"/>
      <c r="M6" s="197"/>
      <c r="N6" s="197"/>
      <c r="O6" s="197"/>
      <c r="P6" s="197"/>
      <c r="Q6" s="197"/>
    </row>
    <row r="7" spans="1:21" ht="27.75" customHeight="1" x14ac:dyDescent="0.2">
      <c r="A7" s="197"/>
      <c r="C7" s="136" t="s">
        <v>13</v>
      </c>
      <c r="D7" s="138"/>
      <c r="E7" s="136" t="s">
        <v>15</v>
      </c>
      <c r="F7" s="138"/>
      <c r="G7" s="136" t="s">
        <v>265</v>
      </c>
      <c r="H7" s="138"/>
      <c r="I7" s="136" t="s">
        <v>280</v>
      </c>
      <c r="J7" s="87"/>
      <c r="K7" s="136" t="s">
        <v>13</v>
      </c>
      <c r="L7" s="138"/>
      <c r="M7" s="136" t="s">
        <v>15</v>
      </c>
      <c r="N7" s="138"/>
      <c r="O7" s="136" t="s">
        <v>265</v>
      </c>
      <c r="P7" s="138"/>
      <c r="Q7" s="136" t="s">
        <v>280</v>
      </c>
    </row>
    <row r="8" spans="1:21" ht="27.75" customHeight="1" x14ac:dyDescent="0.2">
      <c r="A8" s="132" t="s">
        <v>24</v>
      </c>
      <c r="C8" s="124">
        <v>9000000</v>
      </c>
      <c r="D8" s="87"/>
      <c r="E8" s="124">
        <v>53141913000</v>
      </c>
      <c r="F8" s="87"/>
      <c r="G8" s="124">
        <v>75418573500</v>
      </c>
      <c r="H8" s="87"/>
      <c r="I8" s="53">
        <f>E8-G8</f>
        <v>-22276660500</v>
      </c>
      <c r="J8" s="87"/>
      <c r="K8" s="124">
        <v>9000000</v>
      </c>
      <c r="L8" s="87"/>
      <c r="M8" s="124">
        <v>53141913000</v>
      </c>
      <c r="N8" s="87"/>
      <c r="O8" s="124">
        <v>90561912132</v>
      </c>
      <c r="P8" s="87"/>
      <c r="Q8" s="53">
        <f>M8-O8</f>
        <v>-37419999132</v>
      </c>
    </row>
    <row r="9" spans="1:21" ht="21.75" customHeight="1" x14ac:dyDescent="0.2">
      <c r="A9" s="131" t="s">
        <v>22</v>
      </c>
      <c r="C9" s="123">
        <v>5000000</v>
      </c>
      <c r="D9" s="87"/>
      <c r="E9" s="123">
        <v>33648592500</v>
      </c>
      <c r="F9" s="87"/>
      <c r="G9" s="123">
        <v>37674495000</v>
      </c>
      <c r="H9" s="87"/>
      <c r="I9" s="88">
        <f>E9-G9</f>
        <v>-4025902500</v>
      </c>
      <c r="J9" s="87"/>
      <c r="K9" s="123">
        <v>5000000</v>
      </c>
      <c r="L9" s="87"/>
      <c r="M9" s="123">
        <v>33648592500</v>
      </c>
      <c r="N9" s="87"/>
      <c r="O9" s="123">
        <v>35895145471</v>
      </c>
      <c r="P9" s="87"/>
      <c r="Q9" s="88">
        <f>M9-O9</f>
        <v>-2246552971</v>
      </c>
    </row>
    <row r="10" spans="1:21" ht="21.75" customHeight="1" x14ac:dyDescent="0.2">
      <c r="A10" s="131" t="s">
        <v>19</v>
      </c>
      <c r="C10" s="123">
        <v>5700000</v>
      </c>
      <c r="D10" s="87"/>
      <c r="E10" s="123">
        <v>81704945700</v>
      </c>
      <c r="F10" s="87"/>
      <c r="G10" s="123">
        <v>92768722198</v>
      </c>
      <c r="H10" s="87"/>
      <c r="I10" s="88">
        <f t="shared" ref="I10:I23" si="0">E10-G10</f>
        <v>-11063776498</v>
      </c>
      <c r="J10" s="87"/>
      <c r="K10" s="123">
        <v>5700000</v>
      </c>
      <c r="L10" s="87"/>
      <c r="M10" s="123">
        <v>81704945700</v>
      </c>
      <c r="N10" s="87"/>
      <c r="O10" s="123">
        <v>99553113451</v>
      </c>
      <c r="P10" s="87"/>
      <c r="Q10" s="88">
        <f t="shared" ref="Q10:Q32" si="1">M10-O10</f>
        <v>-17848167751</v>
      </c>
    </row>
    <row r="11" spans="1:21" ht="21.75" customHeight="1" x14ac:dyDescent="0.2">
      <c r="A11" s="131" t="s">
        <v>54</v>
      </c>
      <c r="C11" s="123">
        <v>18535242</v>
      </c>
      <c r="D11" s="87"/>
      <c r="E11" s="123">
        <v>214753484241</v>
      </c>
      <c r="F11" s="87"/>
      <c r="G11" s="123">
        <v>238820685061</v>
      </c>
      <c r="H11" s="87"/>
      <c r="I11" s="88">
        <f t="shared" si="0"/>
        <v>-24067200820</v>
      </c>
      <c r="J11" s="87"/>
      <c r="K11" s="123">
        <v>18535242</v>
      </c>
      <c r="L11" s="87"/>
      <c r="M11" s="123">
        <v>214753484241</v>
      </c>
      <c r="N11" s="87"/>
      <c r="O11" s="123">
        <v>236413964979</v>
      </c>
      <c r="P11" s="87"/>
      <c r="Q11" s="88">
        <f t="shared" si="1"/>
        <v>-21660480738</v>
      </c>
    </row>
    <row r="12" spans="1:21" ht="21.75" customHeight="1" x14ac:dyDescent="0.2">
      <c r="A12" s="131" t="s">
        <v>55</v>
      </c>
      <c r="C12" s="123">
        <v>6000000</v>
      </c>
      <c r="D12" s="87"/>
      <c r="E12" s="123">
        <v>96497273250</v>
      </c>
      <c r="F12" s="87"/>
      <c r="G12" s="123">
        <v>100496440800</v>
      </c>
      <c r="H12" s="87"/>
      <c r="I12" s="88">
        <f t="shared" si="0"/>
        <v>-3999167550</v>
      </c>
      <c r="J12" s="87"/>
      <c r="K12" s="123">
        <v>6000000</v>
      </c>
      <c r="L12" s="87"/>
      <c r="M12" s="123">
        <v>96497273250</v>
      </c>
      <c r="N12" s="87"/>
      <c r="O12" s="123">
        <v>100496440800</v>
      </c>
      <c r="P12" s="87"/>
      <c r="Q12" s="88">
        <f t="shared" si="1"/>
        <v>-3999167550</v>
      </c>
    </row>
    <row r="13" spans="1:21" ht="21.75" customHeight="1" x14ac:dyDescent="0.2">
      <c r="A13" s="131" t="s">
        <v>48</v>
      </c>
      <c r="C13" s="123">
        <v>27990000</v>
      </c>
      <c r="D13" s="87"/>
      <c r="E13" s="123">
        <v>837186743962</v>
      </c>
      <c r="F13" s="87"/>
      <c r="G13" s="123">
        <v>816767555085</v>
      </c>
      <c r="H13" s="87"/>
      <c r="I13" s="88">
        <f t="shared" si="0"/>
        <v>20419188877</v>
      </c>
      <c r="J13" s="87"/>
      <c r="K13" s="123">
        <v>27990000</v>
      </c>
      <c r="L13" s="87"/>
      <c r="M13" s="123">
        <v>837186743962</v>
      </c>
      <c r="N13" s="87"/>
      <c r="O13" s="123">
        <v>745999681305</v>
      </c>
      <c r="P13" s="87"/>
      <c r="Q13" s="129">
        <f t="shared" si="1"/>
        <v>91187062657</v>
      </c>
    </row>
    <row r="14" spans="1:21" ht="21.75" customHeight="1" x14ac:dyDescent="0.2">
      <c r="A14" s="131" t="s">
        <v>49</v>
      </c>
      <c r="C14" s="123">
        <v>7000000</v>
      </c>
      <c r="D14" s="87"/>
      <c r="E14" s="123">
        <v>118718853750</v>
      </c>
      <c r="F14" s="87"/>
      <c r="G14" s="123">
        <v>130827431439</v>
      </c>
      <c r="H14" s="87"/>
      <c r="I14" s="88">
        <f t="shared" si="0"/>
        <v>-12108577689</v>
      </c>
      <c r="J14" s="87"/>
      <c r="K14" s="123">
        <v>7000000</v>
      </c>
      <c r="L14" s="87"/>
      <c r="M14" s="123">
        <v>118718853750</v>
      </c>
      <c r="N14" s="87"/>
      <c r="O14" s="123">
        <v>116621347420</v>
      </c>
      <c r="P14" s="87"/>
      <c r="Q14" s="129">
        <f t="shared" si="1"/>
        <v>2097506330</v>
      </c>
    </row>
    <row r="15" spans="1:21" ht="21.75" customHeight="1" x14ac:dyDescent="0.2">
      <c r="A15" s="131" t="s">
        <v>23</v>
      </c>
      <c r="C15" s="123">
        <v>10000000</v>
      </c>
      <c r="D15" s="87"/>
      <c r="E15" s="123">
        <v>66004920000</v>
      </c>
      <c r="F15" s="87"/>
      <c r="G15" s="123">
        <v>64431286007</v>
      </c>
      <c r="H15" s="87"/>
      <c r="I15" s="129">
        <f t="shared" si="0"/>
        <v>1573633993</v>
      </c>
      <c r="J15" s="87"/>
      <c r="K15" s="123">
        <v>10000000</v>
      </c>
      <c r="L15" s="87"/>
      <c r="M15" s="123">
        <v>66004920000</v>
      </c>
      <c r="N15" s="87"/>
      <c r="O15" s="123">
        <v>65624146007</v>
      </c>
      <c r="P15" s="87"/>
      <c r="Q15" s="129">
        <f t="shared" si="1"/>
        <v>380773993</v>
      </c>
    </row>
    <row r="16" spans="1:21" ht="21.75" customHeight="1" x14ac:dyDescent="0.2">
      <c r="A16" s="131" t="s">
        <v>52</v>
      </c>
      <c r="C16" s="123">
        <v>5289682</v>
      </c>
      <c r="D16" s="87"/>
      <c r="E16" s="123">
        <v>334693949739</v>
      </c>
      <c r="F16" s="87"/>
      <c r="G16" s="123">
        <v>315916979347</v>
      </c>
      <c r="H16" s="87"/>
      <c r="I16" s="129">
        <f t="shared" si="0"/>
        <v>18776970392</v>
      </c>
      <c r="J16" s="87"/>
      <c r="K16" s="123">
        <v>5289682</v>
      </c>
      <c r="L16" s="87"/>
      <c r="M16" s="123">
        <v>334693949739</v>
      </c>
      <c r="N16" s="87"/>
      <c r="O16" s="123">
        <v>280066267824</v>
      </c>
      <c r="P16" s="87"/>
      <c r="Q16" s="129">
        <f t="shared" si="1"/>
        <v>54627681915</v>
      </c>
      <c r="S16" s="146">
        <v>14217</v>
      </c>
      <c r="U16" s="160"/>
    </row>
    <row r="17" spans="1:27" ht="21.75" customHeight="1" x14ac:dyDescent="0.2">
      <c r="A17" s="131" t="s">
        <v>47</v>
      </c>
      <c r="C17" s="123">
        <v>49333991</v>
      </c>
      <c r="D17" s="87"/>
      <c r="E17" s="123">
        <v>701363096470</v>
      </c>
      <c r="F17" s="87"/>
      <c r="G17" s="123">
        <v>684551552357</v>
      </c>
      <c r="H17" s="87"/>
      <c r="I17" s="88">
        <v>16811544113</v>
      </c>
      <c r="J17" s="87"/>
      <c r="K17" s="123">
        <v>49333991</v>
      </c>
      <c r="L17" s="87"/>
      <c r="M17" s="123">
        <v>0</v>
      </c>
      <c r="N17" s="87"/>
      <c r="O17" s="123">
        <v>618009371956</v>
      </c>
      <c r="P17" s="87"/>
      <c r="Q17" s="88">
        <f t="shared" si="1"/>
        <v>-618009371956</v>
      </c>
      <c r="U17" s="160">
        <f>U16-I17</f>
        <v>-16811544113</v>
      </c>
    </row>
    <row r="18" spans="1:27" ht="21.75" customHeight="1" x14ac:dyDescent="0.2">
      <c r="A18" s="131" t="s">
        <v>53</v>
      </c>
      <c r="C18" s="123">
        <v>46566997</v>
      </c>
      <c r="D18" s="87"/>
      <c r="E18" s="123">
        <v>676271635416</v>
      </c>
      <c r="F18" s="87"/>
      <c r="G18" s="123">
        <v>637761719408</v>
      </c>
      <c r="H18" s="87"/>
      <c r="I18" s="129">
        <f t="shared" si="0"/>
        <v>38509916008</v>
      </c>
      <c r="J18" s="87"/>
      <c r="K18" s="123">
        <v>46566997</v>
      </c>
      <c r="L18" s="87"/>
      <c r="M18" s="123">
        <v>676271635416</v>
      </c>
      <c r="N18" s="87"/>
      <c r="O18" s="123">
        <v>604521884627</v>
      </c>
      <c r="P18" s="87"/>
      <c r="Q18" s="129">
        <f t="shared" si="1"/>
        <v>71749750789</v>
      </c>
      <c r="U18" s="184">
        <v>10150000</v>
      </c>
    </row>
    <row r="19" spans="1:27" ht="21.75" customHeight="1" x14ac:dyDescent="0.2">
      <c r="A19" s="131" t="s">
        <v>46</v>
      </c>
      <c r="C19" s="123">
        <v>167000</v>
      </c>
      <c r="D19" s="87"/>
      <c r="E19" s="123">
        <v>69389502000</v>
      </c>
      <c r="F19" s="87"/>
      <c r="G19" s="123">
        <v>69556303687</v>
      </c>
      <c r="H19" s="87"/>
      <c r="I19" s="88">
        <f t="shared" si="0"/>
        <v>-166801687</v>
      </c>
      <c r="J19" s="87"/>
      <c r="K19" s="123">
        <v>167000</v>
      </c>
      <c r="L19" s="87"/>
      <c r="M19" s="123">
        <v>69389502000</v>
      </c>
      <c r="N19" s="87"/>
      <c r="O19" s="123">
        <v>70313318944</v>
      </c>
      <c r="P19" s="87"/>
      <c r="Q19" s="88">
        <f t="shared" si="1"/>
        <v>-923816944</v>
      </c>
    </row>
    <row r="20" spans="1:27" ht="21.75" customHeight="1" x14ac:dyDescent="0.2">
      <c r="A20" s="131" t="s">
        <v>21</v>
      </c>
      <c r="C20" s="123">
        <v>236000000</v>
      </c>
      <c r="D20" s="87"/>
      <c r="E20" s="123">
        <v>578747838600</v>
      </c>
      <c r="F20" s="87"/>
      <c r="G20" s="123">
        <v>600565248000</v>
      </c>
      <c r="H20" s="87"/>
      <c r="I20" s="88">
        <f t="shared" si="0"/>
        <v>-21817409400</v>
      </c>
      <c r="J20" s="87"/>
      <c r="K20" s="123">
        <v>236000000</v>
      </c>
      <c r="L20" s="87"/>
      <c r="M20" s="123">
        <v>578747838600</v>
      </c>
      <c r="N20" s="87"/>
      <c r="O20" s="123">
        <v>648612947216</v>
      </c>
      <c r="P20" s="87"/>
      <c r="Q20" s="88">
        <f t="shared" si="1"/>
        <v>-69865108616</v>
      </c>
    </row>
    <row r="21" spans="1:27" ht="21.75" customHeight="1" x14ac:dyDescent="0.2">
      <c r="A21" s="131" t="s">
        <v>50</v>
      </c>
      <c r="C21" s="123">
        <v>2000000</v>
      </c>
      <c r="D21" s="87"/>
      <c r="E21" s="123">
        <v>15261855000</v>
      </c>
      <c r="F21" s="87"/>
      <c r="G21" s="123">
        <v>17878743750</v>
      </c>
      <c r="H21" s="87"/>
      <c r="I21" s="88">
        <f t="shared" si="0"/>
        <v>-2616888750</v>
      </c>
      <c r="J21" s="87"/>
      <c r="K21" s="123">
        <v>2000000</v>
      </c>
      <c r="L21" s="87"/>
      <c r="M21" s="123">
        <v>15261855000</v>
      </c>
      <c r="N21" s="87"/>
      <c r="O21" s="123">
        <v>19976250000</v>
      </c>
      <c r="P21" s="87"/>
      <c r="Q21" s="88">
        <f t="shared" si="1"/>
        <v>-4714395000</v>
      </c>
    </row>
    <row r="22" spans="1:27" ht="21.75" customHeight="1" x14ac:dyDescent="0.2">
      <c r="A22" s="131" t="s">
        <v>51</v>
      </c>
      <c r="C22" s="123">
        <v>12400000</v>
      </c>
      <c r="D22" s="87"/>
      <c r="E22" s="123">
        <v>140261484000</v>
      </c>
      <c r="F22" s="87"/>
      <c r="G22" s="123">
        <v>133127654880</v>
      </c>
      <c r="H22" s="87"/>
      <c r="I22" s="129">
        <f t="shared" si="0"/>
        <v>7133829120</v>
      </c>
      <c r="J22" s="87"/>
      <c r="K22" s="123">
        <v>12400000</v>
      </c>
      <c r="L22" s="87"/>
      <c r="M22" s="123">
        <v>140261484000</v>
      </c>
      <c r="N22" s="87"/>
      <c r="O22" s="123">
        <v>130356239995</v>
      </c>
      <c r="P22" s="87"/>
      <c r="Q22" s="129">
        <f t="shared" si="1"/>
        <v>9905244005</v>
      </c>
    </row>
    <row r="23" spans="1:27" ht="21.75" customHeight="1" x14ac:dyDescent="0.2">
      <c r="A23" s="131" t="s">
        <v>56</v>
      </c>
      <c r="C23" s="123">
        <v>30000000</v>
      </c>
      <c r="D23" s="87"/>
      <c r="E23" s="123">
        <v>301737480000</v>
      </c>
      <c r="F23" s="87"/>
      <c r="G23" s="123">
        <v>300360000000</v>
      </c>
      <c r="H23" s="87"/>
      <c r="I23" s="129">
        <f t="shared" si="0"/>
        <v>1377480000</v>
      </c>
      <c r="J23" s="87"/>
      <c r="K23" s="123">
        <v>30000000</v>
      </c>
      <c r="L23" s="87"/>
      <c r="M23" s="123">
        <v>301737480000</v>
      </c>
      <c r="N23" s="87"/>
      <c r="O23" s="123">
        <v>300360000000</v>
      </c>
      <c r="P23" s="87"/>
      <c r="Q23" s="129">
        <f t="shared" si="1"/>
        <v>1377480000</v>
      </c>
      <c r="S23" s="237" t="s">
        <v>303</v>
      </c>
      <c r="T23" s="237"/>
      <c r="U23" s="237"/>
      <c r="V23" s="237"/>
      <c r="W23" s="237"/>
    </row>
    <row r="24" spans="1:27" s="115" customFormat="1" ht="21.75" customHeight="1" x14ac:dyDescent="0.2">
      <c r="A24" s="185" t="s">
        <v>25</v>
      </c>
      <c r="B24" s="142"/>
      <c r="C24" s="129">
        <v>71033</v>
      </c>
      <c r="D24" s="118"/>
      <c r="E24" s="123">
        <f>(U18*C24)*(1-0.0024)</f>
        <v>719254586120</v>
      </c>
      <c r="F24" s="118"/>
      <c r="G24" s="129">
        <v>712041457014</v>
      </c>
      <c r="H24" s="118"/>
      <c r="I24" s="129">
        <v>7213129106</v>
      </c>
      <c r="J24" s="118"/>
      <c r="K24" s="129">
        <v>71033</v>
      </c>
      <c r="L24" s="118"/>
      <c r="M24" s="129">
        <v>719254586120</v>
      </c>
      <c r="N24" s="118"/>
      <c r="O24" s="129">
        <f>G24</f>
        <v>712041457014</v>
      </c>
      <c r="P24" s="118"/>
      <c r="Q24" s="129">
        <f t="shared" si="1"/>
        <v>7213129106</v>
      </c>
      <c r="S24" s="237"/>
      <c r="T24" s="237"/>
      <c r="U24" s="237"/>
      <c r="V24" s="237"/>
      <c r="W24" s="237"/>
      <c r="X24" s="147"/>
      <c r="Y24" s="147"/>
      <c r="Z24" s="147"/>
      <c r="AA24" s="147"/>
    </row>
    <row r="25" spans="1:27" ht="21.75" customHeight="1" x14ac:dyDescent="0.2">
      <c r="A25" s="131" t="s">
        <v>69</v>
      </c>
      <c r="C25" s="123">
        <v>9086</v>
      </c>
      <c r="D25" s="87"/>
      <c r="E25" s="123">
        <v>6279740810</v>
      </c>
      <c r="F25" s="87"/>
      <c r="G25" s="123">
        <v>6209155386</v>
      </c>
      <c r="H25" s="87"/>
      <c r="I25" s="129">
        <f t="shared" ref="I25:I32" si="2">E25-G25</f>
        <v>70585424</v>
      </c>
      <c r="J25" s="87"/>
      <c r="K25" s="123">
        <v>9086</v>
      </c>
      <c r="L25" s="87"/>
      <c r="M25" s="123">
        <v>6279740810</v>
      </c>
      <c r="N25" s="87"/>
      <c r="O25" s="123">
        <v>5514202369</v>
      </c>
      <c r="P25" s="87"/>
      <c r="Q25" s="129">
        <f t="shared" si="1"/>
        <v>765538441</v>
      </c>
      <c r="S25" s="237"/>
      <c r="T25" s="237"/>
      <c r="U25" s="237"/>
      <c r="V25" s="237"/>
      <c r="W25" s="237"/>
    </row>
    <row r="26" spans="1:27" ht="21.75" customHeight="1" x14ac:dyDescent="0.2">
      <c r="A26" s="131" t="s">
        <v>75</v>
      </c>
      <c r="C26" s="123">
        <v>750000</v>
      </c>
      <c r="D26" s="87"/>
      <c r="E26" s="123">
        <v>749864062500</v>
      </c>
      <c r="F26" s="87"/>
      <c r="G26" s="123">
        <v>749864062500</v>
      </c>
      <c r="H26" s="87"/>
      <c r="I26" s="129">
        <f t="shared" si="2"/>
        <v>0</v>
      </c>
      <c r="J26" s="87"/>
      <c r="K26" s="123">
        <v>750000</v>
      </c>
      <c r="L26" s="87"/>
      <c r="M26" s="123">
        <v>749864062500</v>
      </c>
      <c r="N26" s="87"/>
      <c r="O26" s="123">
        <v>749864062500</v>
      </c>
      <c r="P26" s="87"/>
      <c r="Q26" s="129">
        <f t="shared" si="1"/>
        <v>0</v>
      </c>
      <c r="S26" s="237"/>
      <c r="T26" s="237"/>
      <c r="U26" s="237"/>
      <c r="V26" s="237"/>
      <c r="W26" s="237"/>
    </row>
    <row r="27" spans="1:27" ht="21.75" customHeight="1" x14ac:dyDescent="0.2">
      <c r="A27" s="131" t="s">
        <v>72</v>
      </c>
      <c r="C27" s="123">
        <v>1500000</v>
      </c>
      <c r="D27" s="87"/>
      <c r="E27" s="123">
        <v>1499728125000</v>
      </c>
      <c r="F27" s="87"/>
      <c r="G27" s="123">
        <v>1499728125000</v>
      </c>
      <c r="H27" s="87"/>
      <c r="I27" s="129">
        <f t="shared" si="2"/>
        <v>0</v>
      </c>
      <c r="J27" s="87"/>
      <c r="K27" s="123">
        <v>1500000</v>
      </c>
      <c r="L27" s="87"/>
      <c r="M27" s="123">
        <v>1499728125000</v>
      </c>
      <c r="N27" s="87"/>
      <c r="O27" s="123">
        <v>1499728125000</v>
      </c>
      <c r="P27" s="87"/>
      <c r="Q27" s="129">
        <f t="shared" si="1"/>
        <v>0</v>
      </c>
      <c r="S27" s="237"/>
      <c r="T27" s="237"/>
      <c r="U27" s="237"/>
      <c r="V27" s="237"/>
      <c r="W27" s="237"/>
    </row>
    <row r="28" spans="1:27" ht="21.75" customHeight="1" x14ac:dyDescent="0.2">
      <c r="A28" s="131" t="s">
        <v>78</v>
      </c>
      <c r="C28" s="123">
        <v>5000000</v>
      </c>
      <c r="D28" s="87"/>
      <c r="E28" s="123">
        <v>4853620121875</v>
      </c>
      <c r="F28" s="87"/>
      <c r="G28" s="123">
        <v>4824325432500</v>
      </c>
      <c r="H28" s="87"/>
      <c r="I28" s="129">
        <f t="shared" si="2"/>
        <v>29294689375</v>
      </c>
      <c r="J28" s="87"/>
      <c r="K28" s="123">
        <v>5000000</v>
      </c>
      <c r="L28" s="87"/>
      <c r="M28" s="123">
        <v>4853620121875</v>
      </c>
      <c r="N28" s="87"/>
      <c r="O28" s="123">
        <v>4693649121875</v>
      </c>
      <c r="P28" s="87"/>
      <c r="Q28" s="129">
        <f t="shared" si="1"/>
        <v>159971000000</v>
      </c>
      <c r="S28" s="237"/>
      <c r="T28" s="237"/>
      <c r="U28" s="237"/>
      <c r="V28" s="237"/>
      <c r="W28" s="237"/>
    </row>
    <row r="29" spans="1:27" ht="21.75" customHeight="1" x14ac:dyDescent="0.2">
      <c r="A29" s="131" t="s">
        <v>81</v>
      </c>
      <c r="C29" s="123">
        <v>150000</v>
      </c>
      <c r="D29" s="87"/>
      <c r="E29" s="123">
        <v>144873736875</v>
      </c>
      <c r="F29" s="87"/>
      <c r="G29" s="123">
        <v>144105876075</v>
      </c>
      <c r="H29" s="87"/>
      <c r="I29" s="129">
        <f t="shared" si="2"/>
        <v>767860800</v>
      </c>
      <c r="J29" s="87"/>
      <c r="K29" s="123">
        <v>150000</v>
      </c>
      <c r="L29" s="87"/>
      <c r="M29" s="123">
        <v>144873736875</v>
      </c>
      <c r="N29" s="87"/>
      <c r="O29" s="123">
        <v>140720989696</v>
      </c>
      <c r="P29" s="87"/>
      <c r="Q29" s="129">
        <f t="shared" si="1"/>
        <v>4152747179</v>
      </c>
    </row>
    <row r="30" spans="1:27" ht="21.75" customHeight="1" x14ac:dyDescent="0.2">
      <c r="A30" s="131" t="s">
        <v>63</v>
      </c>
      <c r="C30" s="123">
        <v>2203109</v>
      </c>
      <c r="D30" s="87"/>
      <c r="E30" s="123">
        <v>16933332672327</v>
      </c>
      <c r="F30" s="87"/>
      <c r="G30" s="123">
        <v>16483784571328</v>
      </c>
      <c r="H30" s="87"/>
      <c r="I30" s="129">
        <f t="shared" si="2"/>
        <v>449548100999</v>
      </c>
      <c r="J30" s="87"/>
      <c r="K30" s="123">
        <v>2203109</v>
      </c>
      <c r="L30" s="87"/>
      <c r="M30" s="123">
        <v>16933332672327</v>
      </c>
      <c r="N30" s="87"/>
      <c r="O30" s="123">
        <v>15003981955816</v>
      </c>
      <c r="P30" s="87"/>
      <c r="Q30" s="129">
        <f t="shared" si="1"/>
        <v>1929350716511</v>
      </c>
    </row>
    <row r="31" spans="1:27" ht="21.75" customHeight="1" x14ac:dyDescent="0.2">
      <c r="A31" s="131" t="s">
        <v>66</v>
      </c>
      <c r="C31" s="123">
        <v>1335900</v>
      </c>
      <c r="D31" s="87"/>
      <c r="E31" s="123">
        <v>5264098262381</v>
      </c>
      <c r="F31" s="87"/>
      <c r="G31" s="123">
        <v>5161578480431</v>
      </c>
      <c r="H31" s="87"/>
      <c r="I31" s="129">
        <f t="shared" si="2"/>
        <v>102519781950</v>
      </c>
      <c r="J31" s="87"/>
      <c r="K31" s="123">
        <v>1335900</v>
      </c>
      <c r="L31" s="87"/>
      <c r="M31" s="123">
        <v>5264098262381</v>
      </c>
      <c r="N31" s="87"/>
      <c r="O31" s="123">
        <v>4999848883800</v>
      </c>
      <c r="P31" s="87"/>
      <c r="Q31" s="129">
        <f t="shared" si="1"/>
        <v>264249378581</v>
      </c>
    </row>
    <row r="32" spans="1:27" ht="21.75" customHeight="1" x14ac:dyDescent="0.2">
      <c r="A32" s="128" t="s">
        <v>83</v>
      </c>
      <c r="C32" s="135">
        <v>2997908</v>
      </c>
      <c r="D32" s="87"/>
      <c r="E32" s="135">
        <v>3057311921758</v>
      </c>
      <c r="F32" s="87"/>
      <c r="G32" s="135">
        <v>3057311921758</v>
      </c>
      <c r="H32" s="87"/>
      <c r="I32" s="129">
        <f t="shared" si="2"/>
        <v>0</v>
      </c>
      <c r="J32" s="87"/>
      <c r="K32" s="135">
        <v>2997908</v>
      </c>
      <c r="L32" s="87"/>
      <c r="M32" s="135">
        <v>3057311921758</v>
      </c>
      <c r="N32" s="87"/>
      <c r="O32" s="135">
        <v>2997908000000</v>
      </c>
      <c r="P32" s="87"/>
      <c r="Q32" s="129">
        <f t="shared" si="1"/>
        <v>59403921758</v>
      </c>
      <c r="S32" s="146">
        <v>1020000</v>
      </c>
      <c r="T32" s="147">
        <v>1.8124999999999999E-4</v>
      </c>
      <c r="U32" s="160">
        <f>(C32*S32)*(1-T32)</f>
        <v>3057311921758.5</v>
      </c>
    </row>
    <row r="33" spans="1:17" ht="21.75" customHeight="1" thickBot="1" x14ac:dyDescent="0.25">
      <c r="A33" s="130" t="s">
        <v>26</v>
      </c>
      <c r="C33" s="34">
        <f>SUM(C8:C32)</f>
        <v>484999948</v>
      </c>
      <c r="D33" s="87"/>
      <c r="E33" s="34">
        <f>SUM(E8:E32)</f>
        <v>37547746797274</v>
      </c>
      <c r="F33" s="87"/>
      <c r="G33" s="34">
        <f>SUM(G8:G32)</f>
        <v>36955872472511</v>
      </c>
      <c r="H33" s="87"/>
      <c r="I33" s="34">
        <f>SUM(I8:I32)</f>
        <v>591874324763</v>
      </c>
      <c r="J33" s="87"/>
      <c r="K33" s="34">
        <f>SUM(K8:K32)</f>
        <v>484999948</v>
      </c>
      <c r="L33" s="87"/>
      <c r="M33" s="34">
        <f>SUM(M8:M32)</f>
        <v>36846383700804</v>
      </c>
      <c r="N33" s="87"/>
      <c r="O33" s="34">
        <f>SUM(O8:O32)</f>
        <v>34966638830197</v>
      </c>
      <c r="P33" s="87"/>
      <c r="Q33" s="34">
        <f>SUM(Q8:Q32)</f>
        <v>1879744870607</v>
      </c>
    </row>
    <row r="34" spans="1:17" ht="13.5" thickTop="1" x14ac:dyDescent="0.2"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</row>
  </sheetData>
  <mergeCells count="8">
    <mergeCell ref="S23:W28"/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28"/>
  <sheetViews>
    <sheetView rightToLeft="1" view="pageBreakPreview" topLeftCell="C1" zoomScale="85" zoomScaleNormal="100" zoomScaleSheetLayoutView="85" workbookViewId="0">
      <selection activeCell="C7" sqref="C7"/>
    </sheetView>
  </sheetViews>
  <sheetFormatPr defaultRowHeight="12.75" x14ac:dyDescent="0.2"/>
  <cols>
    <col min="1" max="2" width="2.5703125" style="115" customWidth="1"/>
    <col min="3" max="3" width="25.85546875" style="115" customWidth="1"/>
    <col min="4" max="4" width="1.28515625" style="115" customWidth="1"/>
    <col min="5" max="5" width="11.7109375" style="115" customWidth="1"/>
    <col min="6" max="6" width="1.28515625" style="115" customWidth="1"/>
    <col min="7" max="7" width="19.140625" style="115" bestFit="1" customWidth="1"/>
    <col min="8" max="8" width="1.28515625" style="115" customWidth="1"/>
    <col min="9" max="9" width="17.5703125" style="115" bestFit="1" customWidth="1"/>
    <col min="10" max="10" width="1.28515625" style="115" customWidth="1"/>
    <col min="11" max="11" width="10.85546875" style="115" bestFit="1" customWidth="1"/>
    <col min="12" max="12" width="1.28515625" style="115" customWidth="1"/>
    <col min="13" max="13" width="18.7109375" style="115" bestFit="1" customWidth="1"/>
    <col min="14" max="14" width="1.28515625" style="115" customWidth="1"/>
    <col min="15" max="15" width="12" style="115" bestFit="1" customWidth="1"/>
    <col min="16" max="16" width="1.28515625" style="115" customWidth="1"/>
    <col min="17" max="17" width="17.7109375" style="115" bestFit="1" customWidth="1"/>
    <col min="18" max="18" width="1.28515625" style="115" customWidth="1"/>
    <col min="19" max="19" width="13.28515625" style="115" bestFit="1" customWidth="1"/>
    <col min="20" max="20" width="1.28515625" style="115" customWidth="1"/>
    <col min="21" max="21" width="17.5703125" style="115" bestFit="1" customWidth="1"/>
    <col min="22" max="22" width="1.28515625" style="115" customWidth="1"/>
    <col min="23" max="23" width="18.7109375" style="115" bestFit="1" customWidth="1"/>
    <col min="24" max="24" width="1.28515625" style="115" customWidth="1"/>
    <col min="25" max="25" width="19.42578125" style="115" bestFit="1" customWidth="1"/>
    <col min="26" max="26" width="1.28515625" style="115" customWidth="1"/>
    <col min="27" max="27" width="19.85546875" style="115" bestFit="1" customWidth="1"/>
    <col min="28" max="28" width="0.28515625" style="115" customWidth="1"/>
    <col min="29" max="29" width="9.140625" style="115"/>
    <col min="30" max="30" width="20.42578125" style="115" bestFit="1" customWidth="1"/>
    <col min="31" max="16384" width="9.140625" style="115"/>
  </cols>
  <sheetData>
    <row r="1" spans="1:32" ht="29.1" customHeight="1" x14ac:dyDescent="0.2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</row>
    <row r="2" spans="1:32" ht="21.75" customHeight="1" x14ac:dyDescent="0.2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</row>
    <row r="3" spans="1:32" ht="21.75" customHeight="1" x14ac:dyDescent="0.2">
      <c r="A3" s="188" t="s">
        <v>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</row>
    <row r="4" spans="1:32" ht="24" x14ac:dyDescent="0.2">
      <c r="A4" s="125" t="s">
        <v>3</v>
      </c>
      <c r="B4" s="199" t="s">
        <v>4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</row>
    <row r="5" spans="1:32" ht="24" x14ac:dyDescent="0.2">
      <c r="A5" s="199" t="s">
        <v>5</v>
      </c>
      <c r="B5" s="199"/>
      <c r="C5" s="199" t="s">
        <v>6</v>
      </c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</row>
    <row r="6" spans="1:32" ht="14.45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</row>
    <row r="7" spans="1:32" ht="14.45" customHeight="1" x14ac:dyDescent="0.2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</row>
    <row r="8" spans="1:32" ht="21" x14ac:dyDescent="0.2">
      <c r="D8" s="87"/>
      <c r="E8" s="197" t="s">
        <v>7</v>
      </c>
      <c r="F8" s="197"/>
      <c r="G8" s="197"/>
      <c r="H8" s="197"/>
      <c r="I8" s="197"/>
      <c r="J8" s="87"/>
      <c r="K8" s="197" t="s">
        <v>8</v>
      </c>
      <c r="L8" s="197"/>
      <c r="M8" s="197"/>
      <c r="N8" s="197"/>
      <c r="O8" s="197"/>
      <c r="P8" s="197"/>
      <c r="Q8" s="197"/>
      <c r="R8" s="87"/>
      <c r="S8" s="197" t="s">
        <v>9</v>
      </c>
      <c r="T8" s="197"/>
      <c r="U8" s="197"/>
      <c r="V8" s="197"/>
      <c r="W8" s="197"/>
      <c r="X8" s="197"/>
      <c r="Y8" s="197"/>
      <c r="Z8" s="197"/>
      <c r="AA8" s="197"/>
    </row>
    <row r="9" spans="1:32" ht="21" x14ac:dyDescent="0.2">
      <c r="D9" s="87"/>
      <c r="E9" s="138"/>
      <c r="F9" s="138"/>
      <c r="G9" s="138"/>
      <c r="H9" s="138"/>
      <c r="I9" s="138"/>
      <c r="J9" s="87"/>
      <c r="K9" s="198" t="s">
        <v>10</v>
      </c>
      <c r="L9" s="198"/>
      <c r="M9" s="198"/>
      <c r="N9" s="138"/>
      <c r="O9" s="198" t="s">
        <v>11</v>
      </c>
      <c r="P9" s="198"/>
      <c r="Q9" s="198"/>
      <c r="R9" s="87"/>
      <c r="S9" s="138"/>
      <c r="T9" s="138"/>
      <c r="U9" s="138"/>
      <c r="V9" s="138"/>
      <c r="W9" s="138"/>
      <c r="X9" s="138"/>
      <c r="Y9" s="138"/>
      <c r="Z9" s="138"/>
      <c r="AA9" s="138"/>
      <c r="AD9" s="149">
        <v>83236150817413</v>
      </c>
    </row>
    <row r="10" spans="1:32" ht="21" x14ac:dyDescent="0.2">
      <c r="A10" s="197" t="s">
        <v>12</v>
      </c>
      <c r="B10" s="197"/>
      <c r="C10" s="197"/>
      <c r="D10" s="197" t="s">
        <v>13</v>
      </c>
      <c r="E10" s="197"/>
      <c r="F10" s="87"/>
      <c r="G10" s="126" t="s">
        <v>14</v>
      </c>
      <c r="H10" s="87"/>
      <c r="I10" s="126" t="s">
        <v>15</v>
      </c>
      <c r="J10" s="87"/>
      <c r="K10" s="127" t="s">
        <v>13</v>
      </c>
      <c r="L10" s="138"/>
      <c r="M10" s="127" t="s">
        <v>14</v>
      </c>
      <c r="N10" s="87"/>
      <c r="O10" s="127" t="s">
        <v>13</v>
      </c>
      <c r="P10" s="138"/>
      <c r="Q10" s="127" t="s">
        <v>16</v>
      </c>
      <c r="R10" s="87"/>
      <c r="S10" s="126" t="s">
        <v>13</v>
      </c>
      <c r="T10" s="87"/>
      <c r="U10" s="126" t="s">
        <v>17</v>
      </c>
      <c r="V10" s="87"/>
      <c r="W10" s="126" t="s">
        <v>14</v>
      </c>
      <c r="X10" s="87"/>
      <c r="Y10" s="126" t="s">
        <v>15</v>
      </c>
      <c r="Z10" s="87"/>
      <c r="AA10" s="126" t="s">
        <v>18</v>
      </c>
    </row>
    <row r="11" spans="1:32" ht="18.75" customHeight="1" x14ac:dyDescent="0.2">
      <c r="A11" s="200" t="s">
        <v>19</v>
      </c>
      <c r="B11" s="200"/>
      <c r="C11" s="200"/>
      <c r="D11" s="201">
        <v>6500000</v>
      </c>
      <c r="E11" s="201"/>
      <c r="F11" s="87"/>
      <c r="G11" s="124">
        <v>147882107006</v>
      </c>
      <c r="H11" s="87"/>
      <c r="I11" s="124">
        <v>106741089000</v>
      </c>
      <c r="J11" s="87"/>
      <c r="K11" s="124">
        <v>0</v>
      </c>
      <c r="L11" s="87"/>
      <c r="M11" s="124">
        <v>0</v>
      </c>
      <c r="N11" s="87"/>
      <c r="O11" s="53">
        <v>-800000</v>
      </c>
      <c r="P11" s="87"/>
      <c r="Q11" s="124">
        <v>11849076046</v>
      </c>
      <c r="R11" s="87"/>
      <c r="S11" s="124">
        <v>5700000</v>
      </c>
      <c r="T11" s="87"/>
      <c r="U11" s="124">
        <v>14420</v>
      </c>
      <c r="V11" s="87"/>
      <c r="W11" s="124">
        <v>129681232297</v>
      </c>
      <c r="X11" s="87"/>
      <c r="Y11" s="124">
        <v>81704945700</v>
      </c>
      <c r="Z11" s="87"/>
      <c r="AA11" s="139">
        <f>Y11/$AD$9</f>
        <v>9.8160408545594751E-4</v>
      </c>
      <c r="AD11" s="195"/>
      <c r="AE11" s="195"/>
      <c r="AF11" s="195"/>
    </row>
    <row r="12" spans="1:32" ht="18.75" x14ac:dyDescent="0.2">
      <c r="A12" s="193" t="s">
        <v>20</v>
      </c>
      <c r="B12" s="193"/>
      <c r="C12" s="193"/>
      <c r="D12" s="194">
        <v>3600000</v>
      </c>
      <c r="E12" s="194"/>
      <c r="F12" s="87"/>
      <c r="G12" s="123">
        <v>45654327751</v>
      </c>
      <c r="H12" s="87"/>
      <c r="I12" s="123">
        <v>40330596600</v>
      </c>
      <c r="J12" s="87"/>
      <c r="K12" s="123">
        <v>0</v>
      </c>
      <c r="L12" s="87"/>
      <c r="M12" s="123">
        <v>0</v>
      </c>
      <c r="N12" s="87"/>
      <c r="O12" s="134">
        <v>-3600000</v>
      </c>
      <c r="P12" s="87"/>
      <c r="Q12" s="123">
        <v>37002517299</v>
      </c>
      <c r="R12" s="87"/>
      <c r="S12" s="123">
        <v>0</v>
      </c>
      <c r="T12" s="87"/>
      <c r="U12" s="123">
        <v>0</v>
      </c>
      <c r="V12" s="87"/>
      <c r="W12" s="123">
        <v>0</v>
      </c>
      <c r="X12" s="87"/>
      <c r="Y12" s="123">
        <v>0</v>
      </c>
      <c r="Z12" s="87"/>
      <c r="AA12" s="139">
        <f t="shared" ref="AA12:AA16" si="0">Y12/$AD$9</f>
        <v>0</v>
      </c>
      <c r="AD12" s="195"/>
      <c r="AE12" s="195"/>
      <c r="AF12" s="195"/>
    </row>
    <row r="13" spans="1:32" ht="18.75" x14ac:dyDescent="0.2">
      <c r="A13" s="193" t="s">
        <v>21</v>
      </c>
      <c r="B13" s="193"/>
      <c r="C13" s="193"/>
      <c r="D13" s="194">
        <v>236000000</v>
      </c>
      <c r="E13" s="194"/>
      <c r="F13" s="87"/>
      <c r="G13" s="123">
        <v>648612947216</v>
      </c>
      <c r="H13" s="87"/>
      <c r="I13" s="123">
        <v>600565248000</v>
      </c>
      <c r="J13" s="87"/>
      <c r="K13" s="123">
        <v>0</v>
      </c>
      <c r="L13" s="87"/>
      <c r="M13" s="123">
        <v>0</v>
      </c>
      <c r="N13" s="87"/>
      <c r="O13" s="123">
        <v>0</v>
      </c>
      <c r="P13" s="87"/>
      <c r="Q13" s="123">
        <v>0</v>
      </c>
      <c r="R13" s="87"/>
      <c r="S13" s="123">
        <v>236000000</v>
      </c>
      <c r="T13" s="87"/>
      <c r="U13" s="123">
        <v>2467</v>
      </c>
      <c r="V13" s="87"/>
      <c r="W13" s="123">
        <v>648612947216</v>
      </c>
      <c r="X13" s="87"/>
      <c r="Y13" s="123">
        <v>578747838600</v>
      </c>
      <c r="Z13" s="87"/>
      <c r="AA13" s="139">
        <f t="shared" si="0"/>
        <v>6.9530826800189563E-3</v>
      </c>
      <c r="AD13" s="195"/>
      <c r="AE13" s="195"/>
      <c r="AF13" s="195"/>
    </row>
    <row r="14" spans="1:32" ht="18.75" x14ac:dyDescent="0.2">
      <c r="A14" s="193" t="s">
        <v>22</v>
      </c>
      <c r="B14" s="193"/>
      <c r="C14" s="193"/>
      <c r="D14" s="194">
        <v>5000000</v>
      </c>
      <c r="E14" s="194"/>
      <c r="F14" s="87"/>
      <c r="G14" s="123">
        <v>39374005084</v>
      </c>
      <c r="H14" s="87"/>
      <c r="I14" s="123">
        <v>37674495000</v>
      </c>
      <c r="J14" s="87"/>
      <c r="K14" s="123">
        <v>0</v>
      </c>
      <c r="L14" s="87"/>
      <c r="M14" s="123">
        <v>0</v>
      </c>
      <c r="N14" s="87"/>
      <c r="O14" s="123">
        <v>0</v>
      </c>
      <c r="P14" s="87"/>
      <c r="Q14" s="123">
        <v>0</v>
      </c>
      <c r="R14" s="87"/>
      <c r="S14" s="123">
        <v>5000000</v>
      </c>
      <c r="T14" s="87"/>
      <c r="U14" s="123">
        <v>6770</v>
      </c>
      <c r="V14" s="87"/>
      <c r="W14" s="123">
        <v>39374005084</v>
      </c>
      <c r="X14" s="87"/>
      <c r="Y14" s="123">
        <v>33648592500</v>
      </c>
      <c r="Z14" s="87"/>
      <c r="AA14" s="139">
        <f t="shared" si="0"/>
        <v>4.0425454768819888E-4</v>
      </c>
      <c r="AD14" s="195"/>
      <c r="AE14" s="195"/>
      <c r="AF14" s="195"/>
    </row>
    <row r="15" spans="1:32" ht="18.75" x14ac:dyDescent="0.2">
      <c r="A15" s="193" t="s">
        <v>23</v>
      </c>
      <c r="B15" s="193"/>
      <c r="C15" s="193"/>
      <c r="D15" s="194">
        <v>3000000</v>
      </c>
      <c r="E15" s="194"/>
      <c r="F15" s="87"/>
      <c r="G15" s="123">
        <v>19037650482</v>
      </c>
      <c r="H15" s="87"/>
      <c r="I15" s="123">
        <v>18429687000</v>
      </c>
      <c r="J15" s="87"/>
      <c r="K15" s="123">
        <v>7000000</v>
      </c>
      <c r="L15" s="87"/>
      <c r="M15" s="123">
        <v>46001599007</v>
      </c>
      <c r="N15" s="87"/>
      <c r="O15" s="123">
        <v>0</v>
      </c>
      <c r="P15" s="87"/>
      <c r="Q15" s="123">
        <v>0</v>
      </c>
      <c r="R15" s="87"/>
      <c r="S15" s="123">
        <v>10000000</v>
      </c>
      <c r="T15" s="87"/>
      <c r="U15" s="123">
        <v>6640</v>
      </c>
      <c r="V15" s="87"/>
      <c r="W15" s="123">
        <v>65039249489</v>
      </c>
      <c r="X15" s="87"/>
      <c r="Y15" s="123">
        <v>66004920000</v>
      </c>
      <c r="Z15" s="87"/>
      <c r="AA15" s="139">
        <f t="shared" si="0"/>
        <v>7.9298380994080966E-4</v>
      </c>
      <c r="AD15" s="140"/>
      <c r="AE15" s="140"/>
      <c r="AF15" s="140"/>
    </row>
    <row r="16" spans="1:32" ht="18.75" x14ac:dyDescent="0.2">
      <c r="A16" s="193" t="s">
        <v>24</v>
      </c>
      <c r="B16" s="193"/>
      <c r="C16" s="193"/>
      <c r="D16" s="194">
        <v>9000000</v>
      </c>
      <c r="E16" s="194"/>
      <c r="F16" s="87"/>
      <c r="G16" s="123">
        <v>101850793023</v>
      </c>
      <c r="H16" s="87"/>
      <c r="I16" s="123">
        <v>75418573500</v>
      </c>
      <c r="J16" s="87"/>
      <c r="K16" s="123">
        <v>0</v>
      </c>
      <c r="L16" s="87"/>
      <c r="M16" s="123">
        <v>0</v>
      </c>
      <c r="N16" s="87"/>
      <c r="O16" s="123">
        <v>0</v>
      </c>
      <c r="P16" s="87"/>
      <c r="Q16" s="123">
        <v>0</v>
      </c>
      <c r="R16" s="87"/>
      <c r="S16" s="123">
        <v>9000000</v>
      </c>
      <c r="T16" s="87"/>
      <c r="U16" s="123">
        <v>5940</v>
      </c>
      <c r="V16" s="87"/>
      <c r="W16" s="123">
        <v>101850793023</v>
      </c>
      <c r="X16" s="87"/>
      <c r="Y16" s="123">
        <v>53141913000</v>
      </c>
      <c r="Z16" s="87"/>
      <c r="AA16" s="139">
        <f t="shared" si="0"/>
        <v>6.3844750722041692E-4</v>
      </c>
    </row>
    <row r="17" spans="1:30" ht="18.75" x14ac:dyDescent="0.2">
      <c r="A17" s="193" t="s">
        <v>25</v>
      </c>
      <c r="B17" s="193"/>
      <c r="C17" s="193"/>
      <c r="D17" s="194">
        <v>0</v>
      </c>
      <c r="E17" s="194"/>
      <c r="F17" s="87"/>
      <c r="G17" s="135">
        <v>0</v>
      </c>
      <c r="H17" s="87"/>
      <c r="I17" s="135">
        <v>0</v>
      </c>
      <c r="J17" s="87"/>
      <c r="K17" s="129">
        <v>91810</v>
      </c>
      <c r="L17" s="87"/>
      <c r="M17" s="135">
        <v>912033436546</v>
      </c>
      <c r="N17" s="87"/>
      <c r="O17" s="134">
        <v>-20777</v>
      </c>
      <c r="P17" s="87"/>
      <c r="Q17" s="135">
        <v>212047755888</v>
      </c>
      <c r="R17" s="87"/>
      <c r="S17" s="129">
        <v>71033</v>
      </c>
      <c r="T17" s="87"/>
      <c r="U17" s="135">
        <v>10150000</v>
      </c>
      <c r="V17" s="87"/>
      <c r="W17" s="135">
        <v>712041457014</v>
      </c>
      <c r="X17" s="87"/>
      <c r="Y17" s="135">
        <v>719254586120</v>
      </c>
      <c r="Z17" s="87"/>
      <c r="AA17" s="139">
        <f>Y17/$AD$9</f>
        <v>8.6411322370944128E-3</v>
      </c>
    </row>
    <row r="18" spans="1:30" ht="21.75" thickBot="1" x14ac:dyDescent="0.25">
      <c r="A18" s="196" t="s">
        <v>26</v>
      </c>
      <c r="B18" s="196"/>
      <c r="C18" s="196"/>
      <c r="D18" s="87"/>
      <c r="E18" s="129"/>
      <c r="F18" s="87"/>
      <c r="G18" s="34">
        <f>SUM(G11:G17)</f>
        <v>1002411830562</v>
      </c>
      <c r="H18" s="87"/>
      <c r="I18" s="34">
        <f>SUM(I11:I17)</f>
        <v>879159689100</v>
      </c>
      <c r="J18" s="87"/>
      <c r="K18" s="129"/>
      <c r="L18" s="87"/>
      <c r="M18" s="34">
        <f>SUM(M11:M17)</f>
        <v>958035035553</v>
      </c>
      <c r="N18" s="87"/>
      <c r="O18" s="34">
        <f>SUM(O11:O17)</f>
        <v>-4420777</v>
      </c>
      <c r="P18" s="87"/>
      <c r="Q18" s="34">
        <f>SUM(Q11:Q17)</f>
        <v>260899349233</v>
      </c>
      <c r="R18" s="87"/>
      <c r="S18" s="129"/>
      <c r="T18" s="87"/>
      <c r="U18" s="129"/>
      <c r="V18" s="87"/>
      <c r="W18" s="34">
        <f>SUM(W11:W17)</f>
        <v>1696599684123</v>
      </c>
      <c r="X18" s="87"/>
      <c r="Y18" s="34">
        <f>SUM(Y11:Y17)</f>
        <v>1532502795920</v>
      </c>
      <c r="Z18" s="87"/>
      <c r="AA18" s="84">
        <f>SUM(AA11:AA17)</f>
        <v>1.8411504867418743E-2</v>
      </c>
      <c r="AD18" s="141"/>
    </row>
    <row r="19" spans="1:30" ht="13.5" thickTop="1" x14ac:dyDescent="0.2"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</row>
    <row r="20" spans="1:30" ht="19.5" customHeight="1" x14ac:dyDescent="0.2">
      <c r="E20" s="129"/>
      <c r="F20" s="142"/>
      <c r="G20" s="190"/>
      <c r="H20" s="190"/>
      <c r="I20" s="190"/>
      <c r="M20" s="191"/>
      <c r="N20" s="191"/>
      <c r="O20" s="191"/>
      <c r="P20" s="191"/>
      <c r="Q20" s="191"/>
      <c r="W20" s="192"/>
      <c r="X20" s="192"/>
      <c r="Y20" s="192"/>
    </row>
    <row r="21" spans="1:30" x14ac:dyDescent="0.2">
      <c r="E21" s="142"/>
      <c r="F21" s="142"/>
      <c r="G21" s="190"/>
      <c r="H21" s="190"/>
      <c r="I21" s="190"/>
      <c r="M21" s="191"/>
      <c r="N21" s="191"/>
      <c r="O21" s="191"/>
      <c r="P21" s="191"/>
      <c r="Q21" s="191"/>
      <c r="W21" s="192"/>
      <c r="X21" s="192"/>
      <c r="Y21" s="192"/>
    </row>
    <row r="22" spans="1:30" x14ac:dyDescent="0.2">
      <c r="E22" s="143"/>
      <c r="F22" s="143"/>
      <c r="G22" s="143"/>
      <c r="H22" s="143"/>
      <c r="I22" s="143"/>
      <c r="M22" s="191"/>
      <c r="N22" s="191"/>
      <c r="O22" s="191"/>
      <c r="P22" s="191"/>
      <c r="Q22" s="191"/>
      <c r="W22" s="144"/>
      <c r="X22" s="144"/>
      <c r="Y22" s="144"/>
    </row>
    <row r="23" spans="1:30" x14ac:dyDescent="0.2">
      <c r="E23" s="142"/>
      <c r="F23" s="142"/>
      <c r="G23" s="142"/>
      <c r="H23" s="142"/>
      <c r="I23" s="142"/>
      <c r="Q23" s="122"/>
      <c r="W23" s="144"/>
      <c r="X23" s="144"/>
      <c r="Y23" s="144"/>
    </row>
    <row r="24" spans="1:30" ht="18.75" x14ac:dyDescent="0.2">
      <c r="K24" s="146">
        <f>K17+O17</f>
        <v>71033</v>
      </c>
      <c r="L24" s="147"/>
      <c r="M24" s="148"/>
      <c r="Q24" s="122"/>
      <c r="Y24" s="123"/>
      <c r="Z24" s="123"/>
      <c r="AA24" s="123"/>
    </row>
    <row r="25" spans="1:30" ht="18.75" x14ac:dyDescent="0.2">
      <c r="K25" s="147"/>
      <c r="L25" s="147"/>
      <c r="M25" s="146">
        <f>M17-Q17</f>
        <v>699985680658</v>
      </c>
      <c r="Q25" s="145"/>
      <c r="Y25" s="123"/>
      <c r="Z25" s="123"/>
      <c r="AA25" s="123"/>
    </row>
    <row r="26" spans="1:30" ht="18.75" x14ac:dyDescent="0.2">
      <c r="Q26" s="122"/>
      <c r="Y26" s="123"/>
      <c r="Z26" s="123"/>
      <c r="AA26" s="123"/>
    </row>
    <row r="27" spans="1:30" ht="18.75" x14ac:dyDescent="0.2">
      <c r="Y27" s="123"/>
      <c r="Z27" s="123"/>
      <c r="AA27" s="123"/>
    </row>
    <row r="28" spans="1:30" ht="18.75" x14ac:dyDescent="0.2">
      <c r="Y28" s="123"/>
      <c r="Z28" s="123"/>
      <c r="AA28" s="123"/>
    </row>
  </sheetData>
  <mergeCells count="32">
    <mergeCell ref="A10:C10"/>
    <mergeCell ref="D10:E10"/>
    <mergeCell ref="A11:C11"/>
    <mergeCell ref="E8:I8"/>
    <mergeCell ref="K8:Q8"/>
    <mergeCell ref="D11:E11"/>
    <mergeCell ref="S8:AA8"/>
    <mergeCell ref="K9:M9"/>
    <mergeCell ref="O9:Q9"/>
    <mergeCell ref="A1:AA1"/>
    <mergeCell ref="A2:AA2"/>
    <mergeCell ref="A3:AA3"/>
    <mergeCell ref="B4:AA4"/>
    <mergeCell ref="A5:B5"/>
    <mergeCell ref="C5:AA5"/>
    <mergeCell ref="A12:C12"/>
    <mergeCell ref="D12:E12"/>
    <mergeCell ref="AD11:AF14"/>
    <mergeCell ref="A18:C18"/>
    <mergeCell ref="A13:C13"/>
    <mergeCell ref="D13:E13"/>
    <mergeCell ref="A14:C14"/>
    <mergeCell ref="D14:E14"/>
    <mergeCell ref="A15:C15"/>
    <mergeCell ref="A17:C17"/>
    <mergeCell ref="D15:E15"/>
    <mergeCell ref="G20:I21"/>
    <mergeCell ref="M20:Q22"/>
    <mergeCell ref="W20:Y21"/>
    <mergeCell ref="A16:C16"/>
    <mergeCell ref="D16:E16"/>
    <mergeCell ref="D17:E17"/>
  </mergeCells>
  <pageMargins left="0.39" right="0.39" top="0.39" bottom="0.39" header="0" footer="0"/>
  <pageSetup paperSize="9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29"/>
  <sheetViews>
    <sheetView rightToLeft="1" view="pageBreakPreview" zoomScale="85" zoomScaleNormal="100" zoomScaleSheetLayoutView="85" workbookViewId="0">
      <selection activeCell="G11" sqref="F11:G11"/>
    </sheetView>
  </sheetViews>
  <sheetFormatPr defaultRowHeight="12.75" x14ac:dyDescent="0.2"/>
  <cols>
    <col min="1" max="1" width="23.42578125" style="115" customWidth="1"/>
    <col min="2" max="2" width="14.28515625" style="115" customWidth="1"/>
    <col min="3" max="3" width="1.28515625" style="115" customWidth="1"/>
    <col min="4" max="4" width="2.5703125" style="115" customWidth="1"/>
    <col min="5" max="5" width="10.42578125" style="115" customWidth="1"/>
    <col min="6" max="6" width="1.28515625" style="115" customWidth="1"/>
    <col min="7" max="7" width="19.42578125" style="115" bestFit="1" customWidth="1"/>
    <col min="8" max="8" width="1.28515625" style="115" customWidth="1"/>
    <col min="9" max="9" width="19" style="115" bestFit="1" customWidth="1"/>
    <col min="10" max="10" width="0.7109375" style="115" customWidth="1"/>
    <col min="11" max="11" width="12" style="115" bestFit="1" customWidth="1"/>
    <col min="12" max="12" width="1.28515625" style="115" customWidth="1"/>
    <col min="13" max="13" width="17.5703125" style="115" bestFit="1" customWidth="1"/>
    <col min="14" max="14" width="1.28515625" style="115" customWidth="1"/>
    <col min="15" max="15" width="12" style="115" bestFit="1" customWidth="1"/>
    <col min="16" max="16" width="1.28515625" style="115" customWidth="1"/>
    <col min="17" max="17" width="16.140625" style="115" bestFit="1" customWidth="1"/>
    <col min="18" max="18" width="1.28515625" style="115" customWidth="1"/>
    <col min="19" max="19" width="12" style="115" bestFit="1" customWidth="1"/>
    <col min="20" max="20" width="1.28515625" style="115" customWidth="1"/>
    <col min="21" max="21" width="23.7109375" style="115" bestFit="1" customWidth="1"/>
    <col min="22" max="22" width="1.28515625" style="115" customWidth="1"/>
    <col min="23" max="23" width="19.140625" style="115" bestFit="1" customWidth="1"/>
    <col min="24" max="24" width="1.28515625" style="115" customWidth="1"/>
    <col min="25" max="25" width="19.140625" style="115" bestFit="1" customWidth="1"/>
    <col min="26" max="26" width="1.28515625" style="115" customWidth="1"/>
    <col min="27" max="27" width="19.85546875" style="115" bestFit="1" customWidth="1"/>
    <col min="28" max="28" width="0.28515625" style="115" customWidth="1"/>
    <col min="29" max="29" width="9.140625" style="115"/>
    <col min="30" max="30" width="19.85546875" hidden="1" customWidth="1"/>
  </cols>
  <sheetData>
    <row r="1" spans="1:30" ht="29.1" customHeight="1" x14ac:dyDescent="0.2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</row>
    <row r="2" spans="1:30" ht="21.75" customHeight="1" x14ac:dyDescent="0.2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</row>
    <row r="3" spans="1:30" ht="21.75" customHeight="1" x14ac:dyDescent="0.2">
      <c r="A3" s="188" t="s">
        <v>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</row>
    <row r="4" spans="1:30" ht="14.45" customHeight="1" x14ac:dyDescent="0.2"/>
    <row r="5" spans="1:30" ht="26.25" customHeight="1" x14ac:dyDescent="0.2">
      <c r="A5" s="125" t="s">
        <v>39</v>
      </c>
      <c r="B5" s="199" t="s">
        <v>40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</row>
    <row r="6" spans="1:30" ht="14.45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</row>
    <row r="7" spans="1:30" ht="14.45" customHeight="1" x14ac:dyDescent="0.2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</row>
    <row r="8" spans="1:30" ht="21" x14ac:dyDescent="0.2">
      <c r="D8" s="87"/>
      <c r="E8" s="197" t="s">
        <v>7</v>
      </c>
      <c r="F8" s="197"/>
      <c r="G8" s="197"/>
      <c r="H8" s="197"/>
      <c r="I8" s="197"/>
      <c r="J8" s="87"/>
      <c r="K8" s="197" t="s">
        <v>8</v>
      </c>
      <c r="L8" s="197"/>
      <c r="M8" s="197"/>
      <c r="N8" s="197"/>
      <c r="O8" s="197"/>
      <c r="P8" s="197"/>
      <c r="Q8" s="197"/>
      <c r="R8" s="87"/>
      <c r="S8" s="197" t="s">
        <v>9</v>
      </c>
      <c r="T8" s="197"/>
      <c r="U8" s="197"/>
      <c r="V8" s="197"/>
      <c r="W8" s="197"/>
      <c r="X8" s="197"/>
      <c r="Y8" s="197"/>
      <c r="Z8" s="197"/>
      <c r="AA8" s="197"/>
    </row>
    <row r="9" spans="1:30" ht="21" x14ac:dyDescent="0.2">
      <c r="D9" s="87"/>
      <c r="E9" s="138"/>
      <c r="F9" s="138"/>
      <c r="G9" s="138"/>
      <c r="H9" s="138"/>
      <c r="I9" s="138"/>
      <c r="J9" s="87"/>
      <c r="K9" s="198" t="s">
        <v>41</v>
      </c>
      <c r="L9" s="198"/>
      <c r="M9" s="198"/>
      <c r="N9" s="138"/>
      <c r="O9" s="198" t="s">
        <v>42</v>
      </c>
      <c r="P9" s="198"/>
      <c r="Q9" s="198"/>
      <c r="R9" s="87"/>
      <c r="S9" s="138"/>
      <c r="T9" s="138"/>
      <c r="U9" s="138"/>
      <c r="V9" s="138"/>
      <c r="W9" s="138"/>
      <c r="X9" s="138"/>
      <c r="Y9" s="138"/>
      <c r="Z9" s="138"/>
      <c r="AA9" s="138"/>
    </row>
    <row r="10" spans="1:30" ht="21" x14ac:dyDescent="0.2">
      <c r="A10" s="197" t="s">
        <v>43</v>
      </c>
      <c r="B10" s="197"/>
      <c r="D10" s="197" t="s">
        <v>44</v>
      </c>
      <c r="E10" s="197"/>
      <c r="F10" s="87"/>
      <c r="G10" s="126" t="s">
        <v>14</v>
      </c>
      <c r="H10" s="87"/>
      <c r="I10" s="126" t="s">
        <v>15</v>
      </c>
      <c r="J10" s="87"/>
      <c r="K10" s="127" t="s">
        <v>13</v>
      </c>
      <c r="L10" s="138"/>
      <c r="M10" s="127" t="s">
        <v>14</v>
      </c>
      <c r="N10" s="87"/>
      <c r="O10" s="127" t="s">
        <v>13</v>
      </c>
      <c r="P10" s="138"/>
      <c r="Q10" s="127" t="s">
        <v>16</v>
      </c>
      <c r="R10" s="87"/>
      <c r="S10" s="126" t="s">
        <v>13</v>
      </c>
      <c r="T10" s="87"/>
      <c r="U10" s="126" t="s">
        <v>45</v>
      </c>
      <c r="V10" s="87"/>
      <c r="W10" s="126" t="s">
        <v>14</v>
      </c>
      <c r="X10" s="87"/>
      <c r="Y10" s="126" t="s">
        <v>15</v>
      </c>
      <c r="Z10" s="87"/>
      <c r="AA10" s="126" t="s">
        <v>18</v>
      </c>
      <c r="AD10" s="30">
        <f>سهام!AD9</f>
        <v>83236150817413</v>
      </c>
    </row>
    <row r="11" spans="1:30" ht="21" x14ac:dyDescent="0.2">
      <c r="A11" s="209" t="s">
        <v>46</v>
      </c>
      <c r="B11" s="209"/>
      <c r="D11" s="201">
        <v>167000</v>
      </c>
      <c r="E11" s="201"/>
      <c r="F11" s="87"/>
      <c r="G11" s="124">
        <v>70313318944</v>
      </c>
      <c r="H11" s="87"/>
      <c r="I11" s="124">
        <v>69556303687.5</v>
      </c>
      <c r="J11" s="87"/>
      <c r="K11" s="124">
        <v>0</v>
      </c>
      <c r="L11" s="87"/>
      <c r="M11" s="124">
        <v>0</v>
      </c>
      <c r="N11" s="87"/>
      <c r="O11" s="124">
        <v>0</v>
      </c>
      <c r="P11" s="87"/>
      <c r="Q11" s="124">
        <v>0</v>
      </c>
      <c r="R11" s="87"/>
      <c r="S11" s="124">
        <v>167000</v>
      </c>
      <c r="T11" s="87"/>
      <c r="U11" s="124">
        <v>416000</v>
      </c>
      <c r="V11" s="87"/>
      <c r="W11" s="124">
        <v>70313318944</v>
      </c>
      <c r="X11" s="87"/>
      <c r="Y11" s="124">
        <v>69389502000</v>
      </c>
      <c r="Z11" s="87"/>
      <c r="AA11" s="150">
        <f t="shared" ref="AA11:AA21" si="0">Y11/$AD$10</f>
        <v>8.3364621403761159E-4</v>
      </c>
    </row>
    <row r="12" spans="1:30" ht="21" x14ac:dyDescent="0.2">
      <c r="A12" s="208" t="s">
        <v>47</v>
      </c>
      <c r="B12" s="208"/>
      <c r="D12" s="194">
        <v>49333991</v>
      </c>
      <c r="E12" s="194"/>
      <c r="F12" s="87"/>
      <c r="G12" s="123">
        <v>499999998785</v>
      </c>
      <c r="H12" s="87"/>
      <c r="I12" s="123">
        <v>684551552357.26001</v>
      </c>
      <c r="J12" s="87"/>
      <c r="K12" s="123">
        <v>0</v>
      </c>
      <c r="L12" s="87"/>
      <c r="M12" s="123">
        <v>0</v>
      </c>
      <c r="N12" s="87"/>
      <c r="O12" s="123">
        <v>0</v>
      </c>
      <c r="P12" s="87"/>
      <c r="Q12" s="123">
        <v>0</v>
      </c>
      <c r="R12" s="87"/>
      <c r="S12" s="123">
        <v>49333991</v>
      </c>
      <c r="T12" s="87"/>
      <c r="U12" s="123">
        <v>14216.63</v>
      </c>
      <c r="V12" s="87"/>
      <c r="W12" s="123">
        <v>499999998785</v>
      </c>
      <c r="X12" s="87"/>
      <c r="Y12" s="123">
        <v>701363096470.32996</v>
      </c>
      <c r="Z12" s="87"/>
      <c r="AA12" s="150">
        <f t="shared" si="0"/>
        <v>8.4261836904116517E-3</v>
      </c>
    </row>
    <row r="13" spans="1:30" ht="21" x14ac:dyDescent="0.2">
      <c r="A13" s="208" t="s">
        <v>48</v>
      </c>
      <c r="B13" s="208"/>
      <c r="D13" s="194">
        <v>27990000</v>
      </c>
      <c r="E13" s="194"/>
      <c r="F13" s="87"/>
      <c r="G13" s="123">
        <v>699219617860</v>
      </c>
      <c r="H13" s="87"/>
      <c r="I13" s="123">
        <v>816767555085</v>
      </c>
      <c r="J13" s="87"/>
      <c r="K13" s="123">
        <v>0</v>
      </c>
      <c r="L13" s="87"/>
      <c r="M13" s="123">
        <v>0</v>
      </c>
      <c r="N13" s="87"/>
      <c r="O13" s="123">
        <v>0</v>
      </c>
      <c r="P13" s="87"/>
      <c r="Q13" s="123">
        <v>0</v>
      </c>
      <c r="R13" s="87"/>
      <c r="S13" s="123">
        <v>27990000</v>
      </c>
      <c r="T13" s="87"/>
      <c r="U13" s="123">
        <v>29930</v>
      </c>
      <c r="V13" s="87"/>
      <c r="W13" s="123">
        <v>699219617860</v>
      </c>
      <c r="X13" s="87"/>
      <c r="Y13" s="123">
        <v>837186743962.125</v>
      </c>
      <c r="Z13" s="87"/>
      <c r="AA13" s="150">
        <f t="shared" si="0"/>
        <v>1.0057970434007451E-2</v>
      </c>
    </row>
    <row r="14" spans="1:30" ht="21" x14ac:dyDescent="0.2">
      <c r="A14" s="208" t="s">
        <v>49</v>
      </c>
      <c r="B14" s="208"/>
      <c r="D14" s="194">
        <v>9545620</v>
      </c>
      <c r="E14" s="194"/>
      <c r="F14" s="87"/>
      <c r="G14" s="123">
        <v>163283140507</v>
      </c>
      <c r="H14" s="87"/>
      <c r="I14" s="123">
        <v>173237950750.46201</v>
      </c>
      <c r="J14" s="87"/>
      <c r="K14" s="123">
        <v>0</v>
      </c>
      <c r="L14" s="87"/>
      <c r="M14" s="123">
        <v>0</v>
      </c>
      <c r="N14" s="87"/>
      <c r="O14" s="134">
        <v>-2545620</v>
      </c>
      <c r="P14" s="87"/>
      <c r="Q14" s="123">
        <v>43300428364</v>
      </c>
      <c r="R14" s="87"/>
      <c r="S14" s="123">
        <v>7000000</v>
      </c>
      <c r="T14" s="87"/>
      <c r="U14" s="123">
        <v>16980</v>
      </c>
      <c r="V14" s="87"/>
      <c r="W14" s="123">
        <v>119738894235</v>
      </c>
      <c r="X14" s="87"/>
      <c r="Y14" s="123">
        <v>118718853750</v>
      </c>
      <c r="Z14" s="87"/>
      <c r="AA14" s="150">
        <f t="shared" si="0"/>
        <v>1.4262895699060129E-3</v>
      </c>
    </row>
    <row r="15" spans="1:30" ht="21" x14ac:dyDescent="0.2">
      <c r="A15" s="208" t="s">
        <v>50</v>
      </c>
      <c r="B15" s="208"/>
      <c r="D15" s="194">
        <v>2000000</v>
      </c>
      <c r="E15" s="194"/>
      <c r="F15" s="87"/>
      <c r="G15" s="123">
        <v>20023200000</v>
      </c>
      <c r="H15" s="87"/>
      <c r="I15" s="123">
        <v>17878743750</v>
      </c>
      <c r="J15" s="87"/>
      <c r="K15" s="123">
        <v>0</v>
      </c>
      <c r="L15" s="87"/>
      <c r="M15" s="123">
        <v>0</v>
      </c>
      <c r="N15" s="87"/>
      <c r="O15" s="123">
        <v>0</v>
      </c>
      <c r="P15" s="87"/>
      <c r="Q15" s="123">
        <v>0</v>
      </c>
      <c r="R15" s="87"/>
      <c r="S15" s="123">
        <v>2000000</v>
      </c>
      <c r="T15" s="87"/>
      <c r="U15" s="123">
        <v>7640</v>
      </c>
      <c r="V15" s="87"/>
      <c r="W15" s="123">
        <v>20023200000</v>
      </c>
      <c r="X15" s="87"/>
      <c r="Y15" s="123">
        <v>15261855000</v>
      </c>
      <c r="Z15" s="87"/>
      <c r="AA15" s="150">
        <f t="shared" si="0"/>
        <v>1.8335608807137704E-4</v>
      </c>
    </row>
    <row r="16" spans="1:30" ht="21" x14ac:dyDescent="0.2">
      <c r="A16" s="208" t="s">
        <v>51</v>
      </c>
      <c r="B16" s="208"/>
      <c r="D16" s="194">
        <v>12400000</v>
      </c>
      <c r="E16" s="194"/>
      <c r="F16" s="87"/>
      <c r="G16" s="123">
        <v>130356239995</v>
      </c>
      <c r="H16" s="87"/>
      <c r="I16" s="123">
        <v>133127654880</v>
      </c>
      <c r="J16" s="87"/>
      <c r="K16" s="123">
        <v>0</v>
      </c>
      <c r="L16" s="87"/>
      <c r="M16" s="123">
        <v>0</v>
      </c>
      <c r="N16" s="87"/>
      <c r="O16" s="123">
        <v>0</v>
      </c>
      <c r="P16" s="87"/>
      <c r="Q16" s="123">
        <v>0</v>
      </c>
      <c r="R16" s="87"/>
      <c r="S16" s="123">
        <v>12400000</v>
      </c>
      <c r="T16" s="87"/>
      <c r="U16" s="123">
        <v>11325</v>
      </c>
      <c r="V16" s="87"/>
      <c r="W16" s="123">
        <v>130356239995</v>
      </c>
      <c r="X16" s="87"/>
      <c r="Y16" s="123">
        <v>140261484000</v>
      </c>
      <c r="Z16" s="87"/>
      <c r="AA16" s="150">
        <f t="shared" si="0"/>
        <v>1.6851029585411498E-3</v>
      </c>
    </row>
    <row r="17" spans="1:30" ht="21" x14ac:dyDescent="0.2">
      <c r="A17" s="208" t="s">
        <v>52</v>
      </c>
      <c r="B17" s="208"/>
      <c r="D17" s="194">
        <v>5289682</v>
      </c>
      <c r="E17" s="194"/>
      <c r="F17" s="87"/>
      <c r="G17" s="123">
        <v>280066267824</v>
      </c>
      <c r="H17" s="87"/>
      <c r="I17" s="123">
        <v>315916979347.77197</v>
      </c>
      <c r="J17" s="87"/>
      <c r="K17" s="123">
        <v>0</v>
      </c>
      <c r="L17" s="87"/>
      <c r="M17" s="123">
        <v>0</v>
      </c>
      <c r="N17" s="87"/>
      <c r="O17" s="123">
        <v>0</v>
      </c>
      <c r="P17" s="87"/>
      <c r="Q17" s="123">
        <v>0</v>
      </c>
      <c r="R17" s="87"/>
      <c r="S17" s="123">
        <v>5289682</v>
      </c>
      <c r="T17" s="87"/>
      <c r="U17" s="123">
        <v>63349</v>
      </c>
      <c r="V17" s="87"/>
      <c r="W17" s="123">
        <v>280066267824</v>
      </c>
      <c r="X17" s="87"/>
      <c r="Y17" s="123">
        <v>334693949739.97803</v>
      </c>
      <c r="Z17" s="87"/>
      <c r="AA17" s="150">
        <f t="shared" si="0"/>
        <v>4.0210166670749036E-3</v>
      </c>
    </row>
    <row r="18" spans="1:30" ht="21" x14ac:dyDescent="0.2">
      <c r="A18" s="208" t="s">
        <v>53</v>
      </c>
      <c r="B18" s="208"/>
      <c r="D18" s="194">
        <v>40566997</v>
      </c>
      <c r="E18" s="194"/>
      <c r="F18" s="87"/>
      <c r="G18" s="123">
        <v>516341367229</v>
      </c>
      <c r="H18" s="87"/>
      <c r="I18" s="123">
        <v>551859472141.03198</v>
      </c>
      <c r="J18" s="87"/>
      <c r="K18" s="123">
        <v>6000000</v>
      </c>
      <c r="L18" s="87"/>
      <c r="M18" s="123">
        <v>85902247267</v>
      </c>
      <c r="N18" s="87"/>
      <c r="O18" s="123">
        <v>0</v>
      </c>
      <c r="P18" s="87"/>
      <c r="Q18" s="123">
        <v>0</v>
      </c>
      <c r="R18" s="87"/>
      <c r="S18" s="123">
        <v>46566997</v>
      </c>
      <c r="T18" s="87"/>
      <c r="U18" s="123">
        <v>14540</v>
      </c>
      <c r="V18" s="87"/>
      <c r="W18" s="123">
        <v>602243614496</v>
      </c>
      <c r="X18" s="87"/>
      <c r="Y18" s="123">
        <v>676271635416.34399</v>
      </c>
      <c r="Z18" s="87"/>
      <c r="AA18" s="150">
        <f t="shared" si="0"/>
        <v>8.1247346108040842E-3</v>
      </c>
    </row>
    <row r="19" spans="1:30" ht="21" x14ac:dyDescent="0.2">
      <c r="A19" s="208" t="s">
        <v>54</v>
      </c>
      <c r="B19" s="208"/>
      <c r="D19" s="194">
        <v>18535242</v>
      </c>
      <c r="E19" s="194"/>
      <c r="F19" s="87"/>
      <c r="G19" s="123">
        <v>128538829259</v>
      </c>
      <c r="H19" s="87"/>
      <c r="I19" s="123">
        <v>238820685061.612</v>
      </c>
      <c r="J19" s="87"/>
      <c r="K19" s="123">
        <v>0</v>
      </c>
      <c r="L19" s="87"/>
      <c r="M19" s="123">
        <v>0</v>
      </c>
      <c r="N19" s="87"/>
      <c r="O19" s="123">
        <v>0</v>
      </c>
      <c r="P19" s="87"/>
      <c r="Q19" s="123">
        <v>0</v>
      </c>
      <c r="R19" s="87"/>
      <c r="S19" s="123">
        <v>18535242</v>
      </c>
      <c r="T19" s="87"/>
      <c r="U19" s="123">
        <v>11600</v>
      </c>
      <c r="V19" s="87"/>
      <c r="W19" s="123">
        <v>128538829259</v>
      </c>
      <c r="X19" s="87"/>
      <c r="Y19" s="123">
        <v>214753484241.45001</v>
      </c>
      <c r="Z19" s="87"/>
      <c r="AA19" s="150">
        <f t="shared" si="0"/>
        <v>2.5800506406469192E-3</v>
      </c>
    </row>
    <row r="20" spans="1:30" ht="21" x14ac:dyDescent="0.2">
      <c r="A20" s="208" t="s">
        <v>55</v>
      </c>
      <c r="B20" s="208"/>
      <c r="D20" s="194">
        <v>0</v>
      </c>
      <c r="E20" s="194"/>
      <c r="F20" s="87"/>
      <c r="G20" s="123">
        <v>0</v>
      </c>
      <c r="H20" s="87"/>
      <c r="I20" s="123">
        <v>0</v>
      </c>
      <c r="J20" s="87"/>
      <c r="K20" s="123">
        <v>6000000</v>
      </c>
      <c r="L20" s="87"/>
      <c r="M20" s="123">
        <v>100496440800</v>
      </c>
      <c r="N20" s="87"/>
      <c r="O20" s="123">
        <v>0</v>
      </c>
      <c r="P20" s="87"/>
      <c r="Q20" s="123">
        <v>0</v>
      </c>
      <c r="R20" s="87"/>
      <c r="S20" s="123">
        <v>6000000</v>
      </c>
      <c r="T20" s="87"/>
      <c r="U20" s="123">
        <v>16102</v>
      </c>
      <c r="V20" s="87"/>
      <c r="W20" s="123">
        <v>100496440800</v>
      </c>
      <c r="X20" s="87"/>
      <c r="Y20" s="123">
        <v>96497273250</v>
      </c>
      <c r="Z20" s="87"/>
      <c r="AA20" s="150">
        <f t="shared" si="0"/>
        <v>1.1593192657560129E-3</v>
      </c>
    </row>
    <row r="21" spans="1:30" ht="21" x14ac:dyDescent="0.2">
      <c r="A21" s="202" t="s">
        <v>56</v>
      </c>
      <c r="B21" s="202"/>
      <c r="D21" s="203">
        <v>0</v>
      </c>
      <c r="E21" s="203"/>
      <c r="F21" s="87"/>
      <c r="G21" s="135">
        <v>0</v>
      </c>
      <c r="H21" s="87"/>
      <c r="I21" s="135">
        <v>0</v>
      </c>
      <c r="J21" s="87"/>
      <c r="K21" s="129">
        <v>30000000</v>
      </c>
      <c r="L21" s="87"/>
      <c r="M21" s="135">
        <v>300360000000</v>
      </c>
      <c r="N21" s="87"/>
      <c r="O21" s="135">
        <v>0</v>
      </c>
      <c r="P21" s="87"/>
      <c r="Q21" s="135">
        <v>0</v>
      </c>
      <c r="R21" s="87"/>
      <c r="S21" s="135">
        <v>30000000</v>
      </c>
      <c r="T21" s="87"/>
      <c r="U21" s="135">
        <v>10070</v>
      </c>
      <c r="V21" s="87"/>
      <c r="W21" s="135">
        <v>300360000000</v>
      </c>
      <c r="X21" s="87"/>
      <c r="Y21" s="135">
        <v>301737480000</v>
      </c>
      <c r="Z21" s="87"/>
      <c r="AA21" s="150">
        <f t="shared" si="0"/>
        <v>3.6250772895768811E-3</v>
      </c>
    </row>
    <row r="22" spans="1:30" ht="21.75" thickBot="1" x14ac:dyDescent="0.25">
      <c r="A22" s="204" t="s">
        <v>26</v>
      </c>
      <c r="B22" s="204"/>
      <c r="D22" s="203"/>
      <c r="E22" s="203"/>
      <c r="F22" s="87"/>
      <c r="G22" s="34">
        <f>SUM(G11:G21)</f>
        <v>2508141980403</v>
      </c>
      <c r="H22" s="87"/>
      <c r="I22" s="34">
        <f>SUM(I11:I21)</f>
        <v>3001716897060.6382</v>
      </c>
      <c r="J22" s="87"/>
      <c r="K22" s="129"/>
      <c r="L22" s="87"/>
      <c r="M22" s="34">
        <f>SUM(M11:M21)</f>
        <v>486758688067</v>
      </c>
      <c r="N22" s="87"/>
      <c r="O22" s="151">
        <f>SUM(O11:O21)</f>
        <v>-2545620</v>
      </c>
      <c r="P22" s="87"/>
      <c r="Q22" s="34">
        <f>SUM(Q11:Q21)</f>
        <v>43300428364</v>
      </c>
      <c r="R22" s="87"/>
      <c r="S22" s="34"/>
      <c r="T22" s="87"/>
      <c r="U22" s="34"/>
      <c r="V22" s="87"/>
      <c r="W22" s="34">
        <f>SUM(W11:W21)</f>
        <v>2951356422198</v>
      </c>
      <c r="X22" s="87"/>
      <c r="Y22" s="34">
        <f>SUM(Y11:Y21)</f>
        <v>3506135357830.2275</v>
      </c>
      <c r="Z22" s="87"/>
      <c r="AA22" s="84">
        <f>SUM(AA11:AA21)</f>
        <v>4.2122747428834054E-2</v>
      </c>
      <c r="AD22" s="38"/>
    </row>
    <row r="23" spans="1:30" ht="13.5" thickTop="1" x14ac:dyDescent="0.2"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</row>
    <row r="24" spans="1:30" x14ac:dyDescent="0.2"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</row>
    <row r="25" spans="1:30" ht="18.75" x14ac:dyDescent="0.2">
      <c r="D25" s="87"/>
      <c r="E25" s="123"/>
      <c r="F25" s="123"/>
      <c r="G25" s="149"/>
      <c r="H25" s="149"/>
      <c r="I25" s="149"/>
      <c r="J25" s="149">
        <f>SUM(J15:J24)</f>
        <v>0</v>
      </c>
      <c r="K25" s="149"/>
      <c r="L25" s="149"/>
      <c r="M25" s="149"/>
      <c r="N25" s="152"/>
      <c r="O25" s="152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</row>
    <row r="26" spans="1:30" ht="18.75" x14ac:dyDescent="0.2">
      <c r="E26" s="123"/>
      <c r="F26" s="123"/>
      <c r="G26" s="207"/>
      <c r="H26" s="207"/>
      <c r="I26" s="207"/>
      <c r="J26" s="153"/>
      <c r="K26" s="206"/>
      <c r="L26" s="206"/>
      <c r="M26" s="206"/>
      <c r="N26" s="206"/>
      <c r="O26" s="206"/>
      <c r="P26" s="142"/>
      <c r="Q26" s="142"/>
      <c r="R26" s="142"/>
      <c r="S26" s="142"/>
      <c r="T26" s="142"/>
      <c r="U26" s="205"/>
      <c r="V26" s="205"/>
      <c r="W26" s="205"/>
      <c r="X26" s="205"/>
    </row>
    <row r="27" spans="1:30" ht="18.75" x14ac:dyDescent="0.2">
      <c r="E27" s="123"/>
      <c r="F27" s="123"/>
      <c r="G27" s="207"/>
      <c r="H27" s="207"/>
      <c r="I27" s="207"/>
      <c r="J27" s="153"/>
      <c r="K27" s="206"/>
      <c r="L27" s="206"/>
      <c r="M27" s="206"/>
      <c r="N27" s="206"/>
      <c r="O27" s="206"/>
      <c r="P27" s="142"/>
      <c r="Q27" s="142"/>
      <c r="R27" s="142"/>
      <c r="S27" s="142"/>
      <c r="T27" s="142"/>
      <c r="U27" s="205"/>
      <c r="V27" s="205"/>
      <c r="W27" s="205"/>
      <c r="X27" s="205"/>
    </row>
    <row r="28" spans="1:30" ht="18.75" x14ac:dyDescent="0.2">
      <c r="E28" s="123"/>
      <c r="F28" s="123"/>
      <c r="G28" s="153"/>
      <c r="H28" s="153"/>
      <c r="I28" s="153"/>
      <c r="J28" s="153"/>
      <c r="K28" s="206"/>
      <c r="L28" s="206"/>
      <c r="M28" s="206"/>
      <c r="N28" s="206"/>
      <c r="O28" s="206"/>
      <c r="P28" s="142"/>
      <c r="Q28" s="142"/>
      <c r="R28" s="142"/>
      <c r="S28" s="142"/>
      <c r="T28" s="142"/>
      <c r="U28" s="205"/>
      <c r="V28" s="205"/>
      <c r="W28" s="205"/>
      <c r="X28" s="205"/>
    </row>
    <row r="29" spans="1:30" ht="18.75" x14ac:dyDescent="0.2">
      <c r="E29" s="123"/>
      <c r="F29" s="123"/>
      <c r="G29" s="129"/>
      <c r="H29" s="129"/>
      <c r="I29" s="129"/>
      <c r="J29" s="129"/>
      <c r="K29" s="129"/>
      <c r="L29" s="129"/>
      <c r="M29" s="129"/>
      <c r="N29" s="142"/>
      <c r="O29" s="142"/>
      <c r="P29" s="142"/>
      <c r="Q29" s="142"/>
      <c r="R29" s="142"/>
      <c r="S29" s="142"/>
      <c r="T29" s="142"/>
      <c r="U29" s="205"/>
      <c r="V29" s="205"/>
      <c r="W29" s="205"/>
      <c r="X29" s="205"/>
    </row>
  </sheetData>
  <mergeCells count="38">
    <mergeCell ref="A1:AA1"/>
    <mergeCell ref="A2:AA2"/>
    <mergeCell ref="A3:AA3"/>
    <mergeCell ref="B5:AA5"/>
    <mergeCell ref="E8:I8"/>
    <mergeCell ref="K8:Q8"/>
    <mergeCell ref="S8:AA8"/>
    <mergeCell ref="K9:M9"/>
    <mergeCell ref="O9:Q9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U26:X29"/>
    <mergeCell ref="K26:O28"/>
    <mergeCell ref="G26:I27"/>
  </mergeCells>
  <pageMargins left="0.39" right="0.39" top="0.39" bottom="0.39" header="0" footer="0"/>
  <pageSetup paperSize="9" scale="5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22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  <c r="AI1" s="188"/>
      <c r="AJ1" s="188"/>
      <c r="AK1" s="188"/>
      <c r="AL1" s="188"/>
      <c r="AM1" s="188"/>
      <c r="AN1" s="188"/>
      <c r="AO1" s="188"/>
      <c r="AP1" s="188"/>
      <c r="AQ1" s="188"/>
      <c r="AR1" s="188"/>
      <c r="AS1" s="188"/>
      <c r="AT1" s="188"/>
      <c r="AU1" s="188"/>
      <c r="AV1" s="188"/>
      <c r="AW1" s="188"/>
    </row>
    <row r="2" spans="1:49" ht="21.75" customHeight="1" x14ac:dyDescent="0.2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188"/>
      <c r="AK2" s="188"/>
      <c r="AL2" s="188"/>
      <c r="AM2" s="188"/>
      <c r="AN2" s="188"/>
      <c r="AO2" s="188"/>
      <c r="AP2" s="188"/>
      <c r="AQ2" s="188"/>
      <c r="AR2" s="188"/>
      <c r="AS2" s="188"/>
      <c r="AT2" s="188"/>
      <c r="AU2" s="188"/>
      <c r="AV2" s="188"/>
      <c r="AW2" s="188"/>
    </row>
    <row r="3" spans="1:49" ht="21.75" customHeight="1" x14ac:dyDescent="0.2">
      <c r="A3" s="188" t="s">
        <v>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88"/>
      <c r="AK3" s="188"/>
      <c r="AL3" s="188"/>
      <c r="AM3" s="188"/>
      <c r="AN3" s="188"/>
      <c r="AO3" s="188"/>
      <c r="AP3" s="188"/>
      <c r="AQ3" s="188"/>
      <c r="AR3" s="188"/>
      <c r="AS3" s="188"/>
      <c r="AT3" s="188"/>
      <c r="AU3" s="188"/>
      <c r="AV3" s="188"/>
      <c r="AW3" s="188"/>
    </row>
    <row r="4" spans="1:49" ht="14.45" customHeight="1" x14ac:dyDescent="0.2"/>
    <row r="5" spans="1:49" ht="14.45" customHeight="1" x14ac:dyDescent="0.2">
      <c r="A5" s="199" t="s">
        <v>27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199"/>
      <c r="AW5" s="199"/>
    </row>
    <row r="6" spans="1:49" ht="14.45" customHeight="1" x14ac:dyDescent="0.2">
      <c r="I6" s="197" t="s">
        <v>7</v>
      </c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C6" s="197" t="s">
        <v>9</v>
      </c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P6" s="197"/>
      <c r="AQ6" s="197"/>
      <c r="AR6" s="197"/>
      <c r="AS6" s="197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197" t="s">
        <v>28</v>
      </c>
      <c r="B8" s="197"/>
      <c r="C8" s="197"/>
      <c r="D8" s="197"/>
      <c r="E8" s="197"/>
      <c r="F8" s="197"/>
      <c r="G8" s="197"/>
      <c r="I8" s="197" t="s">
        <v>29</v>
      </c>
      <c r="J8" s="197"/>
      <c r="K8" s="197"/>
      <c r="M8" s="197" t="s">
        <v>30</v>
      </c>
      <c r="N8" s="197"/>
      <c r="O8" s="197"/>
      <c r="Q8" s="197" t="s">
        <v>31</v>
      </c>
      <c r="R8" s="197"/>
      <c r="S8" s="197"/>
      <c r="T8" s="197"/>
      <c r="U8" s="197"/>
      <c r="W8" s="197" t="s">
        <v>32</v>
      </c>
      <c r="X8" s="197"/>
      <c r="Y8" s="197"/>
      <c r="Z8" s="197"/>
      <c r="AA8" s="197"/>
      <c r="AC8" s="197" t="s">
        <v>29</v>
      </c>
      <c r="AD8" s="197"/>
      <c r="AE8" s="197"/>
      <c r="AF8" s="197"/>
      <c r="AG8" s="197"/>
      <c r="AI8" s="197" t="s">
        <v>30</v>
      </c>
      <c r="AJ8" s="197"/>
      <c r="AK8" s="197"/>
      <c r="AM8" s="197" t="s">
        <v>31</v>
      </c>
      <c r="AN8" s="197"/>
      <c r="AO8" s="197"/>
      <c r="AQ8" s="197" t="s">
        <v>32</v>
      </c>
      <c r="AR8" s="197"/>
      <c r="AS8" s="197"/>
    </row>
    <row r="9" spans="1:49" ht="14.45" customHeight="1" x14ac:dyDescent="0.2">
      <c r="A9" s="199" t="s">
        <v>33</v>
      </c>
      <c r="B9" s="210"/>
      <c r="C9" s="210"/>
      <c r="D9" s="210"/>
      <c r="E9" s="210"/>
      <c r="F9" s="210"/>
      <c r="G9" s="210"/>
      <c r="H9" s="199"/>
      <c r="I9" s="210"/>
      <c r="J9" s="210"/>
      <c r="K9" s="210"/>
      <c r="L9" s="199"/>
      <c r="M9" s="210"/>
      <c r="N9" s="210"/>
      <c r="O9" s="210"/>
      <c r="P9" s="199"/>
      <c r="Q9" s="210"/>
      <c r="R9" s="210"/>
      <c r="S9" s="210"/>
      <c r="T9" s="210"/>
      <c r="U9" s="210"/>
      <c r="V9" s="199"/>
      <c r="W9" s="210"/>
      <c r="X9" s="210"/>
      <c r="Y9" s="210"/>
      <c r="Z9" s="210"/>
      <c r="AA9" s="210"/>
      <c r="AB9" s="199"/>
      <c r="AC9" s="210"/>
      <c r="AD9" s="210"/>
      <c r="AE9" s="210"/>
      <c r="AF9" s="210"/>
      <c r="AG9" s="210"/>
      <c r="AH9" s="199"/>
      <c r="AI9" s="210"/>
      <c r="AJ9" s="210"/>
      <c r="AK9" s="210"/>
      <c r="AL9" s="199"/>
      <c r="AM9" s="210"/>
      <c r="AN9" s="210"/>
      <c r="AO9" s="210"/>
      <c r="AP9" s="199"/>
      <c r="AQ9" s="210"/>
      <c r="AR9" s="210"/>
      <c r="AS9" s="210"/>
      <c r="AT9" s="199"/>
      <c r="AU9" s="199"/>
      <c r="AV9" s="199"/>
      <c r="AW9" s="199"/>
    </row>
    <row r="10" spans="1:49" ht="14.45" customHeight="1" x14ac:dyDescent="0.2">
      <c r="C10" s="197" t="s">
        <v>7</v>
      </c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Y10" s="197" t="s">
        <v>9</v>
      </c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</row>
    <row r="11" spans="1:49" ht="14.45" customHeight="1" x14ac:dyDescent="0.2">
      <c r="A11" s="2" t="s">
        <v>28</v>
      </c>
      <c r="C11" s="4" t="s">
        <v>34</v>
      </c>
      <c r="D11" s="3"/>
      <c r="E11" s="4" t="s">
        <v>35</v>
      </c>
      <c r="F11" s="3"/>
      <c r="G11" s="198" t="s">
        <v>36</v>
      </c>
      <c r="H11" s="198"/>
      <c r="I11" s="198"/>
      <c r="J11" s="3"/>
      <c r="K11" s="198" t="s">
        <v>37</v>
      </c>
      <c r="L11" s="198"/>
      <c r="M11" s="198"/>
      <c r="N11" s="3"/>
      <c r="O11" s="198" t="s">
        <v>30</v>
      </c>
      <c r="P11" s="198"/>
      <c r="Q11" s="198"/>
      <c r="R11" s="3"/>
      <c r="S11" s="198" t="s">
        <v>31</v>
      </c>
      <c r="T11" s="198"/>
      <c r="U11" s="198"/>
      <c r="V11" s="198"/>
      <c r="W11" s="198"/>
      <c r="Y11" s="198" t="s">
        <v>34</v>
      </c>
      <c r="Z11" s="198"/>
      <c r="AA11" s="198"/>
      <c r="AB11" s="198"/>
      <c r="AC11" s="198"/>
      <c r="AD11" s="3"/>
      <c r="AE11" s="198" t="s">
        <v>35</v>
      </c>
      <c r="AF11" s="198"/>
      <c r="AG11" s="198"/>
      <c r="AH11" s="198"/>
      <c r="AI11" s="198"/>
      <c r="AJ11" s="3"/>
      <c r="AK11" s="198" t="s">
        <v>36</v>
      </c>
      <c r="AL11" s="198"/>
      <c r="AM11" s="198"/>
      <c r="AN11" s="3"/>
      <c r="AO11" s="198" t="s">
        <v>37</v>
      </c>
      <c r="AP11" s="198"/>
      <c r="AQ11" s="198"/>
      <c r="AR11" s="3"/>
      <c r="AS11" s="198" t="s">
        <v>30</v>
      </c>
      <c r="AT11" s="198"/>
      <c r="AU11" s="3"/>
      <c r="AV11" s="4" t="s">
        <v>31</v>
      </c>
    </row>
    <row r="12" spans="1:49" ht="14.45" customHeight="1" x14ac:dyDescent="0.2">
      <c r="A12" s="199" t="s">
        <v>38</v>
      </c>
      <c r="B12" s="199"/>
      <c r="C12" s="210"/>
      <c r="D12" s="199"/>
      <c r="E12" s="210"/>
      <c r="F12" s="199"/>
      <c r="G12" s="210"/>
      <c r="H12" s="210"/>
      <c r="I12" s="210"/>
      <c r="J12" s="199"/>
      <c r="K12" s="210"/>
      <c r="L12" s="210"/>
      <c r="M12" s="210"/>
      <c r="N12" s="199"/>
      <c r="O12" s="210"/>
      <c r="P12" s="210"/>
      <c r="Q12" s="210"/>
      <c r="R12" s="199"/>
      <c r="S12" s="210"/>
      <c r="T12" s="210"/>
      <c r="U12" s="210"/>
      <c r="V12" s="210"/>
      <c r="W12" s="210"/>
      <c r="X12" s="199"/>
      <c r="Y12" s="210"/>
      <c r="Z12" s="210"/>
      <c r="AA12" s="210"/>
      <c r="AB12" s="210"/>
      <c r="AC12" s="210"/>
      <c r="AD12" s="199"/>
      <c r="AE12" s="210"/>
      <c r="AF12" s="210"/>
      <c r="AG12" s="210"/>
      <c r="AH12" s="210"/>
      <c r="AI12" s="210"/>
      <c r="AJ12" s="199"/>
      <c r="AK12" s="210"/>
      <c r="AL12" s="210"/>
      <c r="AM12" s="210"/>
      <c r="AN12" s="199"/>
      <c r="AO12" s="210"/>
      <c r="AP12" s="210"/>
      <c r="AQ12" s="210"/>
      <c r="AR12" s="199"/>
      <c r="AS12" s="210"/>
      <c r="AT12" s="210"/>
      <c r="AU12" s="199"/>
      <c r="AV12" s="210"/>
      <c r="AW12" s="199"/>
    </row>
    <row r="13" spans="1:49" ht="14.45" customHeight="1" x14ac:dyDescent="0.2">
      <c r="C13" s="197" t="s">
        <v>7</v>
      </c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O13" s="197" t="s">
        <v>9</v>
      </c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</row>
    <row r="14" spans="1:49" ht="14.45" customHeight="1" x14ac:dyDescent="0.2">
      <c r="A14" s="2" t="s">
        <v>28</v>
      </c>
      <c r="C14" s="4" t="s">
        <v>35</v>
      </c>
      <c r="D14" s="3"/>
      <c r="E14" s="4" t="s">
        <v>37</v>
      </c>
      <c r="F14" s="3"/>
      <c r="G14" s="198" t="s">
        <v>30</v>
      </c>
      <c r="H14" s="198"/>
      <c r="I14" s="198"/>
      <c r="J14" s="3"/>
      <c r="K14" s="198" t="s">
        <v>31</v>
      </c>
      <c r="L14" s="198"/>
      <c r="M14" s="198"/>
      <c r="O14" s="198" t="s">
        <v>35</v>
      </c>
      <c r="P14" s="198"/>
      <c r="Q14" s="198"/>
      <c r="R14" s="198"/>
      <c r="S14" s="198"/>
      <c r="T14" s="3"/>
      <c r="U14" s="198" t="s">
        <v>37</v>
      </c>
      <c r="V14" s="198"/>
      <c r="W14" s="198"/>
      <c r="X14" s="198"/>
      <c r="Y14" s="198"/>
      <c r="Z14" s="3"/>
      <c r="AA14" s="198" t="s">
        <v>30</v>
      </c>
      <c r="AB14" s="198"/>
      <c r="AC14" s="198"/>
      <c r="AD14" s="198"/>
      <c r="AE14" s="198"/>
      <c r="AF14" s="3"/>
      <c r="AG14" s="198" t="s">
        <v>31</v>
      </c>
      <c r="AH14" s="198"/>
      <c r="AI14" s="198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 x14ac:dyDescent="0.2"/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</sheetData>
  <mergeCells count="36"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G20"/>
  <sheetViews>
    <sheetView rightToLeft="1" view="pageBreakPreview" zoomScale="70" zoomScaleNormal="85" zoomScaleSheetLayoutView="70" workbookViewId="0">
      <selection activeCell="L10" sqref="L10"/>
    </sheetView>
  </sheetViews>
  <sheetFormatPr defaultRowHeight="12.75" x14ac:dyDescent="0.2"/>
  <cols>
    <col min="1" max="1" width="5.140625" style="115" customWidth="1"/>
    <col min="2" max="2" width="28.5703125" style="115" customWidth="1"/>
    <col min="3" max="3" width="1.28515625" style="115" customWidth="1"/>
    <col min="4" max="4" width="16" style="115" bestFit="1" customWidth="1"/>
    <col min="5" max="5" width="1.28515625" style="115" customWidth="1"/>
    <col min="6" max="6" width="13" style="115" customWidth="1"/>
    <col min="7" max="7" width="1.28515625" style="115" customWidth="1"/>
    <col min="8" max="8" width="13" style="115" customWidth="1"/>
    <col min="9" max="9" width="1.28515625" style="115" customWidth="1"/>
    <col min="10" max="10" width="19.85546875" style="115" bestFit="1" customWidth="1"/>
    <col min="11" max="11" width="1.28515625" style="115" customWidth="1"/>
    <col min="12" max="12" width="20" style="115" bestFit="1" customWidth="1"/>
    <col min="13" max="13" width="1.28515625" style="115" customWidth="1"/>
    <col min="14" max="14" width="13" style="115" customWidth="1"/>
    <col min="15" max="15" width="1.28515625" style="115" customWidth="1"/>
    <col min="16" max="16" width="13" style="115" customWidth="1"/>
    <col min="17" max="17" width="1.28515625" style="115" customWidth="1"/>
    <col min="18" max="18" width="13" style="115" customWidth="1"/>
    <col min="19" max="19" width="1.28515625" style="115" customWidth="1"/>
    <col min="20" max="20" width="13" style="115" customWidth="1"/>
    <col min="21" max="21" width="1.28515625" style="115" customWidth="1"/>
    <col min="22" max="22" width="15.5703125" style="115" customWidth="1"/>
    <col min="23" max="23" width="1.28515625" style="115" customWidth="1"/>
    <col min="24" max="24" width="15.5703125" style="115" customWidth="1"/>
    <col min="25" max="25" width="1.28515625" style="115" customWidth="1"/>
    <col min="26" max="26" width="20" style="115" bestFit="1" customWidth="1"/>
    <col min="27" max="27" width="1.28515625" style="115" customWidth="1"/>
    <col min="28" max="28" width="19.5703125" style="115" bestFit="1" customWidth="1"/>
    <col min="29" max="29" width="1.28515625" style="115" customWidth="1"/>
    <col min="30" max="30" width="19.140625" style="115" bestFit="1" customWidth="1"/>
    <col min="31" max="31" width="0.28515625" style="115" customWidth="1"/>
    <col min="32" max="32" width="19.85546875" style="115" hidden="1" customWidth="1"/>
    <col min="33" max="33" width="15" bestFit="1" customWidth="1"/>
  </cols>
  <sheetData>
    <row r="1" spans="1:33" ht="29.1" customHeight="1" x14ac:dyDescent="0.2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</row>
    <row r="2" spans="1:33" ht="21.75" customHeight="1" x14ac:dyDescent="0.2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</row>
    <row r="3" spans="1:33" ht="32.25" customHeight="1" x14ac:dyDescent="0.2">
      <c r="A3" s="188" t="s">
        <v>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</row>
    <row r="4" spans="1:33" ht="27" customHeight="1" x14ac:dyDescent="0.2"/>
    <row r="5" spans="1:33" ht="33" customHeight="1" x14ac:dyDescent="0.2">
      <c r="A5" s="125" t="s">
        <v>57</v>
      </c>
      <c r="B5" s="199" t="s">
        <v>58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</row>
    <row r="6" spans="1:33" ht="30" customHeight="1" x14ac:dyDescent="0.2">
      <c r="A6" s="197" t="s">
        <v>59</v>
      </c>
      <c r="B6" s="197"/>
      <c r="C6" s="197"/>
      <c r="D6" s="197"/>
      <c r="E6" s="197"/>
      <c r="F6" s="197"/>
      <c r="G6" s="197"/>
      <c r="H6" s="197" t="s">
        <v>7</v>
      </c>
      <c r="I6" s="197"/>
      <c r="J6" s="197"/>
      <c r="K6" s="197"/>
      <c r="L6" s="197"/>
      <c r="N6" s="197" t="s">
        <v>8</v>
      </c>
      <c r="O6" s="197"/>
      <c r="P6" s="197"/>
      <c r="Q6" s="197"/>
      <c r="R6" s="197"/>
      <c r="S6" s="197"/>
      <c r="T6" s="197"/>
      <c r="V6" s="197" t="s">
        <v>9</v>
      </c>
      <c r="W6" s="197"/>
      <c r="X6" s="197"/>
      <c r="Y6" s="197"/>
      <c r="Z6" s="197"/>
      <c r="AA6" s="197"/>
      <c r="AB6" s="197"/>
      <c r="AC6" s="197"/>
      <c r="AD6" s="197"/>
    </row>
    <row r="7" spans="1:33" ht="30" customHeight="1" x14ac:dyDescent="0.2">
      <c r="A7" s="154"/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N7" s="198" t="s">
        <v>10</v>
      </c>
      <c r="O7" s="198"/>
      <c r="P7" s="198"/>
      <c r="Q7" s="154"/>
      <c r="R7" s="198" t="s">
        <v>11</v>
      </c>
      <c r="S7" s="198"/>
      <c r="T7" s="198"/>
      <c r="V7" s="154"/>
      <c r="W7" s="154"/>
      <c r="X7" s="154"/>
      <c r="Y7" s="154"/>
      <c r="Z7" s="154"/>
      <c r="AA7" s="154"/>
      <c r="AB7" s="154"/>
      <c r="AC7" s="154"/>
      <c r="AD7" s="154"/>
    </row>
    <row r="8" spans="1:33" ht="61.5" customHeight="1" x14ac:dyDescent="0.2">
      <c r="A8" s="197" t="s">
        <v>60</v>
      </c>
      <c r="B8" s="197"/>
      <c r="D8" s="126" t="s">
        <v>61</v>
      </c>
      <c r="E8" s="87"/>
      <c r="F8" s="126" t="s">
        <v>62</v>
      </c>
      <c r="G8" s="87"/>
      <c r="H8" s="126" t="s">
        <v>13</v>
      </c>
      <c r="I8" s="87"/>
      <c r="J8" s="126" t="s">
        <v>14</v>
      </c>
      <c r="K8" s="87"/>
      <c r="L8" s="126" t="s">
        <v>15</v>
      </c>
      <c r="M8" s="87"/>
      <c r="N8" s="127" t="s">
        <v>13</v>
      </c>
      <c r="O8" s="138"/>
      <c r="P8" s="127" t="s">
        <v>14</v>
      </c>
      <c r="Q8" s="87"/>
      <c r="R8" s="127" t="s">
        <v>13</v>
      </c>
      <c r="S8" s="138"/>
      <c r="T8" s="127" t="s">
        <v>16</v>
      </c>
      <c r="U8" s="87"/>
      <c r="V8" s="126" t="s">
        <v>13</v>
      </c>
      <c r="W8" s="87"/>
      <c r="X8" s="126" t="s">
        <v>17</v>
      </c>
      <c r="Y8" s="87"/>
      <c r="Z8" s="126" t="s">
        <v>14</v>
      </c>
      <c r="AA8" s="87"/>
      <c r="AB8" s="126" t="s">
        <v>15</v>
      </c>
      <c r="AC8" s="87"/>
      <c r="AD8" s="126" t="s">
        <v>18</v>
      </c>
      <c r="AF8" s="123">
        <f>'واحدهای صندوق'!AD10</f>
        <v>83236150817413</v>
      </c>
    </row>
    <row r="9" spans="1:33" ht="30" customHeight="1" x14ac:dyDescent="0.2">
      <c r="A9" s="209" t="s">
        <v>63</v>
      </c>
      <c r="B9" s="209"/>
      <c r="D9" s="39" t="s">
        <v>64</v>
      </c>
      <c r="E9" s="87"/>
      <c r="F9" s="39" t="s">
        <v>65</v>
      </c>
      <c r="G9" s="87"/>
      <c r="H9" s="124">
        <v>2203123</v>
      </c>
      <c r="I9" s="87"/>
      <c r="J9" s="124">
        <v>15004077300962</v>
      </c>
      <c r="K9" s="87"/>
      <c r="L9" s="124">
        <v>16483879916474</v>
      </c>
      <c r="M9" s="87"/>
      <c r="N9" s="124">
        <v>0</v>
      </c>
      <c r="O9" s="87"/>
      <c r="P9" s="124">
        <v>0</v>
      </c>
      <c r="Q9" s="87"/>
      <c r="R9" s="124">
        <v>14</v>
      </c>
      <c r="S9" s="87"/>
      <c r="T9" s="124">
        <v>107476274</v>
      </c>
      <c r="U9" s="87"/>
      <c r="V9" s="124">
        <v>2203109</v>
      </c>
      <c r="W9" s="87"/>
      <c r="X9" s="124">
        <v>7691684</v>
      </c>
      <c r="Y9" s="87"/>
      <c r="Z9" s="124">
        <v>15003981955816</v>
      </c>
      <c r="AA9" s="87"/>
      <c r="AB9" s="124">
        <v>16933332672328</v>
      </c>
      <c r="AC9" s="87"/>
      <c r="AD9" s="50">
        <f t="shared" ref="AD9:AD16" si="0">AB9/$AF$8</f>
        <v>0.20343723858006116</v>
      </c>
      <c r="AG9" s="36"/>
    </row>
    <row r="10" spans="1:33" ht="30" customHeight="1" x14ac:dyDescent="0.2">
      <c r="A10" s="208" t="s">
        <v>66</v>
      </c>
      <c r="B10" s="208"/>
      <c r="D10" s="40" t="s">
        <v>67</v>
      </c>
      <c r="E10" s="87"/>
      <c r="F10" s="40" t="s">
        <v>68</v>
      </c>
      <c r="G10" s="87"/>
      <c r="H10" s="123">
        <v>1335900</v>
      </c>
      <c r="I10" s="87"/>
      <c r="J10" s="123">
        <v>4999848883800</v>
      </c>
      <c r="K10" s="87"/>
      <c r="L10" s="123">
        <v>5161578480431</v>
      </c>
      <c r="M10" s="87"/>
      <c r="N10" s="123">
        <v>0</v>
      </c>
      <c r="O10" s="87"/>
      <c r="P10" s="123">
        <v>0</v>
      </c>
      <c r="Q10" s="87"/>
      <c r="R10" s="123">
        <v>0</v>
      </c>
      <c r="S10" s="87"/>
      <c r="T10" s="123">
        <v>0</v>
      </c>
      <c r="U10" s="87"/>
      <c r="V10" s="123">
        <v>1335900</v>
      </c>
      <c r="W10" s="87"/>
      <c r="X10" s="123">
        <v>3943347</v>
      </c>
      <c r="Y10" s="87"/>
      <c r="Z10" s="123">
        <v>4999848883800</v>
      </c>
      <c r="AA10" s="87"/>
      <c r="AB10" s="123">
        <v>5264098262381</v>
      </c>
      <c r="AC10" s="87"/>
      <c r="AD10" s="50">
        <f t="shared" si="0"/>
        <v>6.3242932436031754E-2</v>
      </c>
    </row>
    <row r="11" spans="1:33" ht="30" customHeight="1" x14ac:dyDescent="0.2">
      <c r="A11" s="208" t="s">
        <v>69</v>
      </c>
      <c r="B11" s="208"/>
      <c r="D11" s="40" t="s">
        <v>70</v>
      </c>
      <c r="E11" s="87"/>
      <c r="F11" s="40" t="s">
        <v>71</v>
      </c>
      <c r="G11" s="87"/>
      <c r="H11" s="123">
        <v>9086</v>
      </c>
      <c r="I11" s="87"/>
      <c r="J11" s="123">
        <v>5082255524</v>
      </c>
      <c r="K11" s="87"/>
      <c r="L11" s="123">
        <v>6209155386</v>
      </c>
      <c r="M11" s="87"/>
      <c r="N11" s="123">
        <v>0</v>
      </c>
      <c r="O11" s="87"/>
      <c r="P11" s="123">
        <v>0</v>
      </c>
      <c r="Q11" s="87"/>
      <c r="R11" s="123">
        <v>0</v>
      </c>
      <c r="S11" s="87"/>
      <c r="T11" s="123">
        <v>0</v>
      </c>
      <c r="U11" s="87"/>
      <c r="V11" s="123">
        <v>9086</v>
      </c>
      <c r="W11" s="87"/>
      <c r="X11" s="123">
        <v>691270</v>
      </c>
      <c r="Y11" s="87"/>
      <c r="Z11" s="123">
        <v>5082255524</v>
      </c>
      <c r="AA11" s="87"/>
      <c r="AB11" s="123">
        <v>6279740810</v>
      </c>
      <c r="AC11" s="87"/>
      <c r="AD11" s="50">
        <f t="shared" si="0"/>
        <v>7.5444872790612981E-5</v>
      </c>
    </row>
    <row r="12" spans="1:33" ht="30" customHeight="1" x14ac:dyDescent="0.2">
      <c r="A12" s="208" t="s">
        <v>72</v>
      </c>
      <c r="B12" s="208"/>
      <c r="D12" s="40" t="s">
        <v>73</v>
      </c>
      <c r="E12" s="87"/>
      <c r="F12" s="40" t="s">
        <v>74</v>
      </c>
      <c r="G12" s="87"/>
      <c r="H12" s="123">
        <v>1500000</v>
      </c>
      <c r="I12" s="87"/>
      <c r="J12" s="123">
        <v>1500000000000</v>
      </c>
      <c r="K12" s="87"/>
      <c r="L12" s="123">
        <v>1499728125000</v>
      </c>
      <c r="M12" s="87"/>
      <c r="N12" s="123">
        <v>0</v>
      </c>
      <c r="O12" s="87"/>
      <c r="P12" s="123">
        <v>0</v>
      </c>
      <c r="Q12" s="87"/>
      <c r="R12" s="123">
        <v>0</v>
      </c>
      <c r="S12" s="87"/>
      <c r="T12" s="123">
        <v>0</v>
      </c>
      <c r="U12" s="87"/>
      <c r="V12" s="123">
        <v>1500000</v>
      </c>
      <c r="W12" s="87"/>
      <c r="X12" s="123">
        <v>1000000</v>
      </c>
      <c r="Y12" s="87"/>
      <c r="Z12" s="123">
        <v>1500000000000</v>
      </c>
      <c r="AA12" s="87"/>
      <c r="AB12" s="123">
        <v>1499728125000</v>
      </c>
      <c r="AC12" s="87"/>
      <c r="AD12" s="50">
        <f t="shared" si="0"/>
        <v>1.8017749622874883E-2</v>
      </c>
    </row>
    <row r="13" spans="1:33" ht="30" customHeight="1" x14ac:dyDescent="0.2">
      <c r="A13" s="208" t="s">
        <v>75</v>
      </c>
      <c r="B13" s="208"/>
      <c r="D13" s="40" t="s">
        <v>76</v>
      </c>
      <c r="E13" s="87"/>
      <c r="F13" s="40" t="s">
        <v>77</v>
      </c>
      <c r="G13" s="87"/>
      <c r="H13" s="123">
        <v>750000</v>
      </c>
      <c r="I13" s="87"/>
      <c r="J13" s="123">
        <v>750000000000</v>
      </c>
      <c r="K13" s="87"/>
      <c r="L13" s="123">
        <v>749864062500</v>
      </c>
      <c r="M13" s="87"/>
      <c r="N13" s="123">
        <v>0</v>
      </c>
      <c r="O13" s="87"/>
      <c r="P13" s="123">
        <v>0</v>
      </c>
      <c r="Q13" s="87"/>
      <c r="R13" s="123">
        <v>0</v>
      </c>
      <c r="S13" s="87"/>
      <c r="T13" s="123">
        <v>0</v>
      </c>
      <c r="U13" s="87"/>
      <c r="V13" s="123">
        <v>750000</v>
      </c>
      <c r="W13" s="87"/>
      <c r="X13" s="123">
        <v>1000000</v>
      </c>
      <c r="Y13" s="87"/>
      <c r="Z13" s="123">
        <v>750000000000</v>
      </c>
      <c r="AA13" s="87"/>
      <c r="AB13" s="123">
        <v>749864062500</v>
      </c>
      <c r="AC13" s="87"/>
      <c r="AD13" s="50">
        <f t="shared" si="0"/>
        <v>9.0088748114374416E-3</v>
      </c>
    </row>
    <row r="14" spans="1:33" ht="30" customHeight="1" x14ac:dyDescent="0.2">
      <c r="A14" s="208" t="s">
        <v>78</v>
      </c>
      <c r="B14" s="208"/>
      <c r="D14" s="40" t="s">
        <v>79</v>
      </c>
      <c r="E14" s="87"/>
      <c r="F14" s="40" t="s">
        <v>80</v>
      </c>
      <c r="G14" s="87"/>
      <c r="H14" s="123">
        <v>5000000</v>
      </c>
      <c r="I14" s="87"/>
      <c r="J14" s="123">
        <v>4882000000000</v>
      </c>
      <c r="K14" s="87"/>
      <c r="L14" s="123">
        <v>4824325432500</v>
      </c>
      <c r="M14" s="87"/>
      <c r="N14" s="123">
        <v>0</v>
      </c>
      <c r="O14" s="87"/>
      <c r="P14" s="123">
        <v>0</v>
      </c>
      <c r="Q14" s="87"/>
      <c r="R14" s="123">
        <v>0</v>
      </c>
      <c r="S14" s="87"/>
      <c r="T14" s="123">
        <v>0</v>
      </c>
      <c r="U14" s="87"/>
      <c r="V14" s="123">
        <v>5000000</v>
      </c>
      <c r="W14" s="87"/>
      <c r="X14" s="123">
        <v>970900</v>
      </c>
      <c r="Y14" s="87"/>
      <c r="Z14" s="123">
        <v>4882000000000</v>
      </c>
      <c r="AA14" s="87"/>
      <c r="AB14" s="123">
        <v>4853620121875</v>
      </c>
      <c r="AC14" s="87"/>
      <c r="AD14" s="50">
        <f t="shared" si="0"/>
        <v>5.8311443696164082E-2</v>
      </c>
    </row>
    <row r="15" spans="1:33" ht="30" customHeight="1" x14ac:dyDescent="0.2">
      <c r="A15" s="208" t="s">
        <v>81</v>
      </c>
      <c r="B15" s="208"/>
      <c r="D15" s="40" t="s">
        <v>79</v>
      </c>
      <c r="E15" s="87"/>
      <c r="F15" s="40" t="s">
        <v>82</v>
      </c>
      <c r="G15" s="87"/>
      <c r="H15" s="123">
        <v>150000</v>
      </c>
      <c r="I15" s="87"/>
      <c r="J15" s="123">
        <v>146100000000</v>
      </c>
      <c r="K15" s="87"/>
      <c r="L15" s="123">
        <v>144105876075</v>
      </c>
      <c r="M15" s="87"/>
      <c r="N15" s="123">
        <v>0</v>
      </c>
      <c r="O15" s="87"/>
      <c r="P15" s="123">
        <v>0</v>
      </c>
      <c r="Q15" s="87"/>
      <c r="R15" s="123">
        <v>0</v>
      </c>
      <c r="S15" s="87"/>
      <c r="T15" s="123">
        <v>0</v>
      </c>
      <c r="U15" s="87"/>
      <c r="V15" s="123">
        <v>150000</v>
      </c>
      <c r="W15" s="87"/>
      <c r="X15" s="123">
        <v>966000</v>
      </c>
      <c r="Y15" s="87"/>
      <c r="Z15" s="123">
        <v>146100000000</v>
      </c>
      <c r="AA15" s="87"/>
      <c r="AB15" s="123">
        <v>144873736875</v>
      </c>
      <c r="AC15" s="87"/>
      <c r="AD15" s="50">
        <f t="shared" si="0"/>
        <v>1.7405146135697138E-3</v>
      </c>
    </row>
    <row r="16" spans="1:33" ht="30" customHeight="1" x14ac:dyDescent="0.2">
      <c r="A16" s="202" t="s">
        <v>83</v>
      </c>
      <c r="B16" s="202"/>
      <c r="D16" s="41" t="s">
        <v>84</v>
      </c>
      <c r="E16" s="87"/>
      <c r="F16" s="41" t="s">
        <v>85</v>
      </c>
      <c r="G16" s="87"/>
      <c r="H16" s="129">
        <v>2997908</v>
      </c>
      <c r="I16" s="87"/>
      <c r="J16" s="135">
        <v>2997908000000</v>
      </c>
      <c r="K16" s="87"/>
      <c r="L16" s="135">
        <v>3057311921758</v>
      </c>
      <c r="M16" s="87"/>
      <c r="N16" s="135">
        <v>0</v>
      </c>
      <c r="O16" s="87"/>
      <c r="P16" s="135">
        <v>0</v>
      </c>
      <c r="Q16" s="87"/>
      <c r="R16" s="129">
        <v>0</v>
      </c>
      <c r="S16" s="87"/>
      <c r="T16" s="135">
        <v>0</v>
      </c>
      <c r="U16" s="87"/>
      <c r="V16" s="129">
        <v>2997908</v>
      </c>
      <c r="W16" s="87"/>
      <c r="X16" s="135">
        <v>1020000</v>
      </c>
      <c r="Y16" s="87"/>
      <c r="Z16" s="135">
        <v>2997908000000</v>
      </c>
      <c r="AA16" s="87"/>
      <c r="AB16" s="135">
        <v>3057311921759</v>
      </c>
      <c r="AC16" s="87"/>
      <c r="AD16" s="50">
        <f t="shared" si="0"/>
        <v>3.6730577900767253E-2</v>
      </c>
    </row>
    <row r="17" spans="1:30" ht="30" customHeight="1" thickBot="1" x14ac:dyDescent="0.25">
      <c r="A17" s="204" t="s">
        <v>26</v>
      </c>
      <c r="B17" s="204"/>
      <c r="D17" s="129"/>
      <c r="E17" s="87"/>
      <c r="F17" s="129"/>
      <c r="G17" s="87"/>
      <c r="H17" s="129"/>
      <c r="I17" s="87"/>
      <c r="J17" s="34">
        <f>SUM(J9:J16)</f>
        <v>30285016440286</v>
      </c>
      <c r="K17" s="87"/>
      <c r="L17" s="34">
        <f>SUM(L9:L16)</f>
        <v>31927002970124</v>
      </c>
      <c r="M17" s="87"/>
      <c r="N17" s="34">
        <f>SUM(N9:N16)</f>
        <v>0</v>
      </c>
      <c r="O17" s="87"/>
      <c r="P17" s="34">
        <f>SUM(P9:P16)</f>
        <v>0</v>
      </c>
      <c r="Q17" s="87"/>
      <c r="R17" s="129"/>
      <c r="S17" s="87"/>
      <c r="T17" s="34">
        <f>SUM(T9:T16)</f>
        <v>107476274</v>
      </c>
      <c r="U17" s="87"/>
      <c r="V17" s="129">
        <f>SUM(V9:V16)</f>
        <v>13946003</v>
      </c>
      <c r="W17" s="87"/>
      <c r="X17" s="34">
        <f>SUM(X9:X16)</f>
        <v>17283201</v>
      </c>
      <c r="Y17" s="87"/>
      <c r="Z17" s="34">
        <f>SUM(Z9:Z16)</f>
        <v>30284921095140</v>
      </c>
      <c r="AA17" s="87"/>
      <c r="AB17" s="34">
        <f>SUM(AB9:AB16)</f>
        <v>32509108643528</v>
      </c>
      <c r="AC17" s="87"/>
      <c r="AD17" s="44">
        <f>SUM(AD9:AD16)</f>
        <v>0.39056477653369692</v>
      </c>
    </row>
    <row r="18" spans="1:30" ht="13.5" thickTop="1" x14ac:dyDescent="0.2"/>
    <row r="19" spans="1:30" x14ac:dyDescent="0.2">
      <c r="AB19" s="155"/>
    </row>
    <row r="20" spans="1:30" ht="27.75" customHeight="1" x14ac:dyDescent="0.2">
      <c r="D20" s="156"/>
      <c r="E20" s="156"/>
      <c r="F20" s="156"/>
      <c r="J20" s="123"/>
      <c r="K20" s="123"/>
      <c r="L20" s="123"/>
      <c r="AB20" s="122"/>
    </row>
  </sheetData>
  <mergeCells count="20">
    <mergeCell ref="A1:AD1"/>
    <mergeCell ref="A2:AD2"/>
    <mergeCell ref="A3:AD3"/>
    <mergeCell ref="B5:AD5"/>
    <mergeCell ref="A6:G6"/>
    <mergeCell ref="H6:L6"/>
    <mergeCell ref="N6:T6"/>
    <mergeCell ref="V6:AD6"/>
    <mergeCell ref="N7:P7"/>
    <mergeCell ref="R7:T7"/>
    <mergeCell ref="A8:B8"/>
    <mergeCell ref="A9:B9"/>
    <mergeCell ref="A10:B10"/>
    <mergeCell ref="A16:B16"/>
    <mergeCell ref="A17:B17"/>
    <mergeCell ref="A11:B11"/>
    <mergeCell ref="A12:B12"/>
    <mergeCell ref="A13:B13"/>
    <mergeCell ref="A14:B14"/>
    <mergeCell ref="A15:B15"/>
  </mergeCells>
  <conditionalFormatting sqref="D20:F20 D9:F13 D16:F16 E14:F15">
    <cfRule type="duplicateValues" dxfId="1" priority="6"/>
  </conditionalFormatting>
  <pageMargins left="0.39" right="0.39" top="0.39" bottom="0.39" header="0" footer="0"/>
  <pageSetup paperSize="9" scale="5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</row>
    <row r="2" spans="1:13" ht="21.75" customHeight="1" x14ac:dyDescent="0.2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</row>
    <row r="3" spans="1:13" ht="21.75" customHeight="1" x14ac:dyDescent="0.2">
      <c r="A3" s="188" t="s">
        <v>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</row>
    <row r="4" spans="1:13" ht="14.45" customHeight="1" x14ac:dyDescent="0.2">
      <c r="A4" s="199" t="s">
        <v>86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</row>
    <row r="5" spans="1:13" ht="14.45" customHeight="1" x14ac:dyDescent="0.2">
      <c r="A5" s="199" t="s">
        <v>87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</row>
    <row r="6" spans="1:13" ht="14.45" customHeight="1" x14ac:dyDescent="0.2"/>
    <row r="7" spans="1:13" ht="14.45" customHeight="1" x14ac:dyDescent="0.2">
      <c r="C7" s="197" t="s">
        <v>9</v>
      </c>
      <c r="D7" s="197"/>
      <c r="E7" s="197"/>
      <c r="F7" s="197"/>
      <c r="G7" s="197"/>
      <c r="H7" s="197"/>
      <c r="I7" s="197"/>
      <c r="J7" s="197"/>
      <c r="K7" s="197"/>
      <c r="L7" s="197"/>
      <c r="M7" s="197"/>
    </row>
    <row r="8" spans="1:13" ht="14.45" customHeight="1" x14ac:dyDescent="0.2">
      <c r="A8" s="2" t="s">
        <v>88</v>
      </c>
      <c r="C8" s="4" t="s">
        <v>13</v>
      </c>
      <c r="D8" s="3"/>
      <c r="E8" s="4" t="s">
        <v>89</v>
      </c>
      <c r="F8" s="3"/>
      <c r="G8" s="4" t="s">
        <v>90</v>
      </c>
      <c r="H8" s="3"/>
      <c r="I8" s="4" t="s">
        <v>91</v>
      </c>
      <c r="J8" s="3"/>
      <c r="K8" s="4" t="s">
        <v>92</v>
      </c>
      <c r="L8" s="3"/>
      <c r="M8" s="4" t="s">
        <v>93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FFACB-B705-42B9-AA18-62D31291407E}">
  <sheetPr>
    <pageSetUpPr fitToPage="1"/>
  </sheetPr>
  <dimension ref="A1:N65"/>
  <sheetViews>
    <sheetView rightToLeft="1" workbookViewId="0">
      <selection activeCell="L8" sqref="L8"/>
    </sheetView>
  </sheetViews>
  <sheetFormatPr defaultRowHeight="12.75" x14ac:dyDescent="0.2"/>
  <cols>
    <col min="1" max="1" width="5.140625" customWidth="1"/>
    <col min="2" max="2" width="40.42578125" customWidth="1"/>
    <col min="3" max="3" width="1.28515625" customWidth="1"/>
    <col min="4" max="4" width="19" bestFit="1" customWidth="1"/>
    <col min="5" max="5" width="1.28515625" customWidth="1"/>
    <col min="6" max="6" width="18.85546875" bestFit="1" customWidth="1"/>
    <col min="7" max="7" width="1.28515625" customWidth="1"/>
    <col min="8" max="8" width="18.85546875" bestFit="1" customWidth="1"/>
    <col min="9" max="9" width="1.28515625" customWidth="1"/>
    <col min="10" max="10" width="18.5703125" bestFit="1" customWidth="1"/>
    <col min="11" max="11" width="1.28515625" customWidth="1"/>
    <col min="12" max="12" width="19.42578125" customWidth="1"/>
    <col min="13" max="13" width="0.28515625" customWidth="1"/>
  </cols>
  <sheetData>
    <row r="1" spans="1:14" ht="29.1" customHeight="1" x14ac:dyDescent="0.2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</row>
    <row r="2" spans="1:14" ht="21.75" customHeight="1" x14ac:dyDescent="0.2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</row>
    <row r="3" spans="1:14" ht="21.75" customHeight="1" x14ac:dyDescent="0.2">
      <c r="A3" s="188" t="s">
        <v>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</row>
    <row r="4" spans="1:14" ht="14.45" customHeight="1" x14ac:dyDescent="0.2"/>
    <row r="5" spans="1:14" ht="14.45" customHeight="1" x14ac:dyDescent="0.2">
      <c r="A5" s="1" t="s">
        <v>94</v>
      </c>
      <c r="B5" s="199" t="s">
        <v>95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</row>
    <row r="6" spans="1:14" ht="14.45" customHeight="1" x14ac:dyDescent="0.2">
      <c r="D6" s="2" t="s">
        <v>7</v>
      </c>
      <c r="F6" s="197" t="s">
        <v>8</v>
      </c>
      <c r="G6" s="197"/>
      <c r="H6" s="197"/>
      <c r="J6" s="2" t="s">
        <v>9</v>
      </c>
    </row>
    <row r="7" spans="1:14" ht="14.45" customHeight="1" x14ac:dyDescent="0.2">
      <c r="D7" s="3"/>
      <c r="F7" s="3"/>
      <c r="G7" s="3"/>
      <c r="H7" s="3"/>
      <c r="J7" s="3"/>
    </row>
    <row r="8" spans="1:14" ht="14.45" customHeight="1" x14ac:dyDescent="0.2">
      <c r="A8" s="197" t="s">
        <v>96</v>
      </c>
      <c r="B8" s="197"/>
      <c r="D8" s="2" t="s">
        <v>97</v>
      </c>
      <c r="E8" s="27"/>
      <c r="F8" s="2" t="s">
        <v>98</v>
      </c>
      <c r="G8" s="27"/>
      <c r="H8" s="2" t="s">
        <v>99</v>
      </c>
      <c r="I8" s="27"/>
      <c r="J8" s="2" t="s">
        <v>97</v>
      </c>
      <c r="K8" s="27"/>
      <c r="L8" s="2" t="s">
        <v>18</v>
      </c>
      <c r="M8" s="27"/>
      <c r="N8" s="27"/>
    </row>
    <row r="9" spans="1:14" ht="21.75" customHeight="1" x14ac:dyDescent="0.2">
      <c r="A9" s="208" t="s">
        <v>114</v>
      </c>
      <c r="B9" s="208"/>
      <c r="D9" s="30">
        <v>1676498000000</v>
      </c>
      <c r="E9" s="27"/>
      <c r="F9" s="30">
        <v>0</v>
      </c>
      <c r="G9" s="27"/>
      <c r="H9" s="30">
        <v>1676498000000</v>
      </c>
      <c r="I9" s="27"/>
      <c r="J9" s="30">
        <v>0</v>
      </c>
      <c r="K9" s="27"/>
      <c r="L9" s="31" t="s">
        <v>101</v>
      </c>
      <c r="M9" s="27"/>
      <c r="N9" s="27"/>
    </row>
    <row r="10" spans="1:14" ht="21.75" customHeight="1" x14ac:dyDescent="0.2">
      <c r="A10" s="208" t="s">
        <v>114</v>
      </c>
      <c r="B10" s="208"/>
      <c r="D10" s="30">
        <v>2197390000000</v>
      </c>
      <c r="E10" s="27"/>
      <c r="F10" s="30">
        <v>0</v>
      </c>
      <c r="G10" s="27"/>
      <c r="H10" s="30">
        <v>1100000000000</v>
      </c>
      <c r="I10" s="27"/>
      <c r="J10" s="30">
        <v>1097390000000</v>
      </c>
      <c r="K10" s="27"/>
      <c r="L10" s="31" t="s">
        <v>115</v>
      </c>
      <c r="M10" s="27"/>
      <c r="N10" s="27"/>
    </row>
    <row r="11" spans="1:14" ht="21.75" customHeight="1" x14ac:dyDescent="0.2">
      <c r="A11" s="208" t="s">
        <v>114</v>
      </c>
      <c r="B11" s="208"/>
      <c r="D11" s="30">
        <v>660000000000</v>
      </c>
      <c r="E11" s="27"/>
      <c r="F11" s="30">
        <v>0</v>
      </c>
      <c r="G11" s="27"/>
      <c r="H11" s="30">
        <v>0</v>
      </c>
      <c r="I11" s="27"/>
      <c r="J11" s="30">
        <v>660000000000</v>
      </c>
      <c r="K11" s="27"/>
      <c r="L11" s="31" t="s">
        <v>116</v>
      </c>
      <c r="M11" s="27"/>
      <c r="N11" s="27"/>
    </row>
    <row r="12" spans="1:14" ht="21.75" customHeight="1" x14ac:dyDescent="0.2">
      <c r="A12" s="208" t="s">
        <v>114</v>
      </c>
      <c r="B12" s="208"/>
      <c r="D12" s="30">
        <v>1246000000000</v>
      </c>
      <c r="E12" s="27"/>
      <c r="F12" s="30">
        <v>0</v>
      </c>
      <c r="G12" s="27"/>
      <c r="H12" s="30">
        <v>0</v>
      </c>
      <c r="I12" s="27"/>
      <c r="J12" s="30">
        <v>1246000000000</v>
      </c>
      <c r="K12" s="27"/>
      <c r="L12" s="31" t="s">
        <v>117</v>
      </c>
      <c r="M12" s="27"/>
      <c r="N12" s="27"/>
    </row>
    <row r="13" spans="1:14" ht="21.75" customHeight="1" x14ac:dyDescent="0.2">
      <c r="A13" s="208" t="s">
        <v>114</v>
      </c>
      <c r="B13" s="208"/>
      <c r="D13" s="30">
        <v>1000000000000</v>
      </c>
      <c r="E13" s="27"/>
      <c r="F13" s="30">
        <v>0</v>
      </c>
      <c r="G13" s="27"/>
      <c r="H13" s="30">
        <v>0</v>
      </c>
      <c r="I13" s="27"/>
      <c r="J13" s="30">
        <v>1000000000000</v>
      </c>
      <c r="K13" s="27"/>
      <c r="L13" s="31" t="s">
        <v>118</v>
      </c>
      <c r="M13" s="27"/>
      <c r="N13" s="27"/>
    </row>
    <row r="14" spans="1:14" ht="21.75" customHeight="1" x14ac:dyDescent="0.2">
      <c r="A14" s="208" t="s">
        <v>119</v>
      </c>
      <c r="B14" s="208"/>
      <c r="D14" s="30">
        <v>1000000000000</v>
      </c>
      <c r="E14" s="27"/>
      <c r="F14" s="30">
        <v>0</v>
      </c>
      <c r="G14" s="27"/>
      <c r="H14" s="30">
        <v>0</v>
      </c>
      <c r="I14" s="27"/>
      <c r="J14" s="30">
        <v>1000000000000</v>
      </c>
      <c r="K14" s="27"/>
      <c r="L14" s="31" t="s">
        <v>118</v>
      </c>
      <c r="M14" s="27"/>
      <c r="N14" s="27"/>
    </row>
    <row r="15" spans="1:14" ht="21.75" customHeight="1" x14ac:dyDescent="0.2">
      <c r="A15" s="208" t="s">
        <v>119</v>
      </c>
      <c r="B15" s="208"/>
      <c r="D15" s="30">
        <v>1000000000000</v>
      </c>
      <c r="E15" s="27"/>
      <c r="F15" s="30">
        <v>0</v>
      </c>
      <c r="G15" s="27"/>
      <c r="H15" s="30">
        <v>0</v>
      </c>
      <c r="I15" s="27"/>
      <c r="J15" s="30">
        <v>1000000000000</v>
      </c>
      <c r="K15" s="27"/>
      <c r="L15" s="31" t="s">
        <v>118</v>
      </c>
      <c r="M15" s="27"/>
      <c r="N15" s="27"/>
    </row>
    <row r="16" spans="1:14" ht="21.75" customHeight="1" x14ac:dyDescent="0.2">
      <c r="A16" s="208" t="s">
        <v>119</v>
      </c>
      <c r="B16" s="208"/>
      <c r="D16" s="30">
        <v>1000000000000</v>
      </c>
      <c r="E16" s="27"/>
      <c r="F16" s="30">
        <v>0</v>
      </c>
      <c r="G16" s="27"/>
      <c r="H16" s="30">
        <v>0</v>
      </c>
      <c r="I16" s="27"/>
      <c r="J16" s="30">
        <v>1000000000000</v>
      </c>
      <c r="K16" s="27"/>
      <c r="L16" s="31" t="s">
        <v>118</v>
      </c>
      <c r="M16" s="27"/>
      <c r="N16" s="27"/>
    </row>
    <row r="17" spans="1:14" ht="21.75" customHeight="1" x14ac:dyDescent="0.2">
      <c r="A17" s="208" t="s">
        <v>119</v>
      </c>
      <c r="B17" s="208"/>
      <c r="D17" s="30">
        <v>1000000000000</v>
      </c>
      <c r="E17" s="27"/>
      <c r="F17" s="30">
        <v>0</v>
      </c>
      <c r="G17" s="27"/>
      <c r="H17" s="30">
        <v>0</v>
      </c>
      <c r="I17" s="27"/>
      <c r="J17" s="30">
        <v>1000000000000</v>
      </c>
      <c r="K17" s="27"/>
      <c r="L17" s="31" t="s">
        <v>118</v>
      </c>
      <c r="M17" s="27"/>
      <c r="N17" s="27"/>
    </row>
    <row r="18" spans="1:14" ht="21.75" customHeight="1" x14ac:dyDescent="0.2">
      <c r="A18" s="208" t="s">
        <v>119</v>
      </c>
      <c r="B18" s="208"/>
      <c r="D18" s="30">
        <v>1000000000000</v>
      </c>
      <c r="E18" s="27"/>
      <c r="F18" s="30">
        <v>0</v>
      </c>
      <c r="G18" s="27"/>
      <c r="H18" s="30">
        <v>0</v>
      </c>
      <c r="I18" s="27"/>
      <c r="J18" s="30">
        <v>1000000000000</v>
      </c>
      <c r="K18" s="27"/>
      <c r="L18" s="31" t="s">
        <v>118</v>
      </c>
      <c r="M18" s="27"/>
      <c r="N18" s="27"/>
    </row>
    <row r="19" spans="1:14" ht="21.75" customHeight="1" x14ac:dyDescent="0.2">
      <c r="A19" s="208" t="s">
        <v>119</v>
      </c>
      <c r="B19" s="208"/>
      <c r="D19" s="30">
        <v>350000000000</v>
      </c>
      <c r="E19" s="27"/>
      <c r="F19" s="30">
        <v>0</v>
      </c>
      <c r="G19" s="27"/>
      <c r="H19" s="30">
        <v>0</v>
      </c>
      <c r="I19" s="27"/>
      <c r="J19" s="30">
        <v>350000000000</v>
      </c>
      <c r="K19" s="27"/>
      <c r="L19" s="31" t="s">
        <v>120</v>
      </c>
      <c r="M19" s="27"/>
      <c r="N19" s="27"/>
    </row>
    <row r="20" spans="1:14" ht="21.75" customHeight="1" x14ac:dyDescent="0.2">
      <c r="A20" s="208" t="s">
        <v>121</v>
      </c>
      <c r="B20" s="208"/>
      <c r="D20" s="30">
        <v>1000000000000</v>
      </c>
      <c r="E20" s="27"/>
      <c r="F20" s="30">
        <v>0</v>
      </c>
      <c r="G20" s="27"/>
      <c r="H20" s="30">
        <v>0</v>
      </c>
      <c r="I20" s="27"/>
      <c r="J20" s="30">
        <v>1000000000000</v>
      </c>
      <c r="K20" s="27"/>
      <c r="L20" s="31" t="s">
        <v>118</v>
      </c>
      <c r="M20" s="27"/>
      <c r="N20" s="27"/>
    </row>
    <row r="21" spans="1:14" ht="21.75" customHeight="1" x14ac:dyDescent="0.2">
      <c r="A21" s="208" t="s">
        <v>122</v>
      </c>
      <c r="B21" s="208"/>
      <c r="D21" s="30">
        <v>1099101000000</v>
      </c>
      <c r="E21" s="27"/>
      <c r="F21" s="30">
        <v>0</v>
      </c>
      <c r="G21" s="27"/>
      <c r="H21" s="30">
        <v>1099101000000</v>
      </c>
      <c r="I21" s="27"/>
      <c r="J21" s="30">
        <v>0</v>
      </c>
      <c r="K21" s="27"/>
      <c r="L21" s="31" t="s">
        <v>101</v>
      </c>
      <c r="M21" s="27"/>
      <c r="N21" s="27"/>
    </row>
    <row r="22" spans="1:14" ht="21.75" customHeight="1" x14ac:dyDescent="0.2">
      <c r="A22" s="208" t="s">
        <v>123</v>
      </c>
      <c r="B22" s="208"/>
      <c r="D22" s="30">
        <v>1000000000000</v>
      </c>
      <c r="E22" s="27"/>
      <c r="F22" s="30">
        <v>0</v>
      </c>
      <c r="G22" s="27"/>
      <c r="H22" s="30">
        <v>1000000000000</v>
      </c>
      <c r="I22" s="27"/>
      <c r="J22" s="30">
        <v>0</v>
      </c>
      <c r="K22" s="27"/>
      <c r="L22" s="31" t="s">
        <v>101</v>
      </c>
      <c r="M22" s="27"/>
      <c r="N22" s="27"/>
    </row>
    <row r="23" spans="1:14" ht="21.75" customHeight="1" x14ac:dyDescent="0.2">
      <c r="A23" s="208" t="s">
        <v>119</v>
      </c>
      <c r="B23" s="208"/>
      <c r="D23" s="30">
        <v>1300000000000</v>
      </c>
      <c r="E23" s="27"/>
      <c r="F23" s="30">
        <v>0</v>
      </c>
      <c r="G23" s="27"/>
      <c r="H23" s="30">
        <v>0</v>
      </c>
      <c r="I23" s="27"/>
      <c r="J23" s="30">
        <v>1300000000000</v>
      </c>
      <c r="K23" s="27"/>
      <c r="L23" s="31" t="s">
        <v>124</v>
      </c>
      <c r="M23" s="27"/>
      <c r="N23" s="27"/>
    </row>
    <row r="24" spans="1:14" ht="21.75" customHeight="1" x14ac:dyDescent="0.2">
      <c r="A24" s="208" t="s">
        <v>119</v>
      </c>
      <c r="B24" s="208"/>
      <c r="D24" s="30">
        <v>150000000000</v>
      </c>
      <c r="E24" s="27"/>
      <c r="F24" s="30">
        <v>0</v>
      </c>
      <c r="G24" s="27"/>
      <c r="H24" s="30">
        <v>0</v>
      </c>
      <c r="I24" s="27"/>
      <c r="J24" s="30">
        <v>150000000000</v>
      </c>
      <c r="K24" s="27"/>
      <c r="L24" s="31" t="s">
        <v>125</v>
      </c>
      <c r="M24" s="27"/>
      <c r="N24" s="27"/>
    </row>
    <row r="25" spans="1:14" ht="21.75" customHeight="1" x14ac:dyDescent="0.2">
      <c r="A25" s="208" t="s">
        <v>119</v>
      </c>
      <c r="B25" s="208"/>
      <c r="D25" s="30">
        <v>543000000000</v>
      </c>
      <c r="E25" s="27"/>
      <c r="F25" s="30">
        <v>0</v>
      </c>
      <c r="G25" s="27"/>
      <c r="H25" s="30">
        <v>0</v>
      </c>
      <c r="I25" s="27"/>
      <c r="J25" s="30">
        <v>543000000000</v>
      </c>
      <c r="K25" s="27"/>
      <c r="L25" s="31" t="s">
        <v>126</v>
      </c>
      <c r="M25" s="27"/>
      <c r="N25" s="27"/>
    </row>
    <row r="26" spans="1:14" ht="21.75" customHeight="1" x14ac:dyDescent="0.2">
      <c r="A26" s="208" t="s">
        <v>123</v>
      </c>
      <c r="B26" s="208"/>
      <c r="D26" s="30">
        <v>1220365000000</v>
      </c>
      <c r="E26" s="27"/>
      <c r="F26" s="30">
        <v>0</v>
      </c>
      <c r="G26" s="27"/>
      <c r="H26" s="30">
        <v>220365000000</v>
      </c>
      <c r="I26" s="27"/>
      <c r="J26" s="30">
        <v>1000000000000</v>
      </c>
      <c r="K26" s="27"/>
      <c r="L26" s="31" t="s">
        <v>118</v>
      </c>
      <c r="M26" s="27"/>
      <c r="N26" s="27"/>
    </row>
    <row r="27" spans="1:14" ht="21.75" customHeight="1" x14ac:dyDescent="0.2">
      <c r="A27" s="208" t="s">
        <v>119</v>
      </c>
      <c r="B27" s="208"/>
      <c r="D27" s="30">
        <v>1000000000000</v>
      </c>
      <c r="E27" s="27"/>
      <c r="F27" s="30">
        <v>0</v>
      </c>
      <c r="G27" s="27"/>
      <c r="H27" s="30">
        <v>1000000000000</v>
      </c>
      <c r="I27" s="27"/>
      <c r="J27" s="30">
        <v>0</v>
      </c>
      <c r="K27" s="27"/>
      <c r="L27" s="31" t="s">
        <v>101</v>
      </c>
      <c r="M27" s="27"/>
      <c r="N27" s="27"/>
    </row>
    <row r="28" spans="1:14" ht="21.75" customHeight="1" x14ac:dyDescent="0.2">
      <c r="A28" s="208" t="s">
        <v>119</v>
      </c>
      <c r="B28" s="208"/>
      <c r="D28" s="30">
        <v>1000000000000</v>
      </c>
      <c r="E28" s="27"/>
      <c r="F28" s="30">
        <v>0</v>
      </c>
      <c r="G28" s="27"/>
      <c r="H28" s="30">
        <v>0</v>
      </c>
      <c r="I28" s="27"/>
      <c r="J28" s="30">
        <v>1000000000000</v>
      </c>
      <c r="K28" s="27"/>
      <c r="L28" s="31" t="s">
        <v>118</v>
      </c>
      <c r="M28" s="27"/>
      <c r="N28" s="27"/>
    </row>
    <row r="29" spans="1:14" ht="21.75" customHeight="1" x14ac:dyDescent="0.2">
      <c r="A29" s="208" t="s">
        <v>119</v>
      </c>
      <c r="B29" s="208"/>
      <c r="D29" s="30">
        <v>941000000000</v>
      </c>
      <c r="E29" s="27"/>
      <c r="F29" s="30">
        <v>0</v>
      </c>
      <c r="G29" s="27"/>
      <c r="H29" s="30">
        <v>0</v>
      </c>
      <c r="I29" s="27"/>
      <c r="J29" s="30">
        <v>941000000000</v>
      </c>
      <c r="K29" s="27"/>
      <c r="L29" s="31" t="s">
        <v>127</v>
      </c>
      <c r="M29" s="27"/>
      <c r="N29" s="27"/>
    </row>
    <row r="30" spans="1:14" ht="21.75" customHeight="1" x14ac:dyDescent="0.2">
      <c r="A30" s="208" t="s">
        <v>119</v>
      </c>
      <c r="B30" s="208"/>
      <c r="D30" s="30">
        <v>100000000000</v>
      </c>
      <c r="E30" s="27"/>
      <c r="F30" s="30">
        <v>0</v>
      </c>
      <c r="G30" s="27"/>
      <c r="H30" s="30">
        <v>100000000000</v>
      </c>
      <c r="I30" s="27"/>
      <c r="J30" s="30">
        <v>0</v>
      </c>
      <c r="K30" s="27"/>
      <c r="L30" s="31" t="s">
        <v>101</v>
      </c>
      <c r="M30" s="27"/>
      <c r="N30" s="27"/>
    </row>
    <row r="31" spans="1:14" ht="21.75" customHeight="1" x14ac:dyDescent="0.2">
      <c r="A31" s="208" t="s">
        <v>122</v>
      </c>
      <c r="B31" s="208"/>
      <c r="D31" s="30">
        <v>1696966000000</v>
      </c>
      <c r="E31" s="27"/>
      <c r="F31" s="30">
        <v>0</v>
      </c>
      <c r="G31" s="27"/>
      <c r="H31" s="30">
        <v>510000000000</v>
      </c>
      <c r="I31" s="27"/>
      <c r="J31" s="30">
        <v>1186966000000</v>
      </c>
      <c r="K31" s="27"/>
      <c r="L31" s="31" t="s">
        <v>128</v>
      </c>
      <c r="M31" s="27"/>
      <c r="N31" s="27"/>
    </row>
    <row r="32" spans="1:14" ht="21.75" customHeight="1" x14ac:dyDescent="0.2">
      <c r="A32" s="208" t="s">
        <v>129</v>
      </c>
      <c r="B32" s="208"/>
      <c r="D32" s="30">
        <v>1000000000000</v>
      </c>
      <c r="E32" s="27"/>
      <c r="F32" s="30">
        <v>0</v>
      </c>
      <c r="G32" s="27"/>
      <c r="H32" s="30">
        <v>0</v>
      </c>
      <c r="I32" s="27"/>
      <c r="J32" s="30">
        <v>1000000000000</v>
      </c>
      <c r="K32" s="27"/>
      <c r="L32" s="31" t="s">
        <v>118</v>
      </c>
      <c r="M32" s="27"/>
      <c r="N32" s="27"/>
    </row>
    <row r="33" spans="1:14" ht="21.75" customHeight="1" x14ac:dyDescent="0.2">
      <c r="A33" s="208" t="s">
        <v>114</v>
      </c>
      <c r="B33" s="208"/>
      <c r="D33" s="30">
        <v>613000000000</v>
      </c>
      <c r="E33" s="27"/>
      <c r="F33" s="30">
        <v>0</v>
      </c>
      <c r="G33" s="27"/>
      <c r="H33" s="30">
        <v>0</v>
      </c>
      <c r="I33" s="27"/>
      <c r="J33" s="30">
        <v>613000000000</v>
      </c>
      <c r="K33" s="27"/>
      <c r="L33" s="31" t="s">
        <v>130</v>
      </c>
      <c r="M33" s="27"/>
      <c r="N33" s="27"/>
    </row>
    <row r="34" spans="1:14" ht="21.75" customHeight="1" x14ac:dyDescent="0.2">
      <c r="A34" s="208" t="s">
        <v>114</v>
      </c>
      <c r="B34" s="208"/>
      <c r="D34" s="30">
        <v>2000000000000</v>
      </c>
      <c r="E34" s="27"/>
      <c r="F34" s="30">
        <v>0</v>
      </c>
      <c r="G34" s="27"/>
      <c r="H34" s="30">
        <v>0</v>
      </c>
      <c r="I34" s="27"/>
      <c r="J34" s="30">
        <v>2000000000000</v>
      </c>
      <c r="K34" s="27"/>
      <c r="L34" s="31" t="s">
        <v>131</v>
      </c>
      <c r="M34" s="27"/>
      <c r="N34" s="27"/>
    </row>
    <row r="35" spans="1:14" ht="21.75" customHeight="1" x14ac:dyDescent="0.2">
      <c r="A35" s="208" t="s">
        <v>119</v>
      </c>
      <c r="B35" s="208"/>
      <c r="D35" s="30">
        <v>818000000000</v>
      </c>
      <c r="E35" s="27"/>
      <c r="F35" s="30">
        <v>0</v>
      </c>
      <c r="G35" s="27"/>
      <c r="H35" s="30">
        <v>0</v>
      </c>
      <c r="I35" s="27"/>
      <c r="J35" s="30">
        <v>818000000000</v>
      </c>
      <c r="K35" s="27"/>
      <c r="L35" s="31" t="s">
        <v>132</v>
      </c>
      <c r="M35" s="27"/>
      <c r="N35" s="27"/>
    </row>
    <row r="36" spans="1:14" ht="21.75" customHeight="1" x14ac:dyDescent="0.2">
      <c r="A36" s="208" t="s">
        <v>114</v>
      </c>
      <c r="B36" s="208"/>
      <c r="D36" s="30">
        <v>864120000000</v>
      </c>
      <c r="E36" s="27"/>
      <c r="F36" s="30">
        <v>0</v>
      </c>
      <c r="G36" s="27"/>
      <c r="H36" s="30">
        <v>0</v>
      </c>
      <c r="I36" s="27"/>
      <c r="J36" s="30">
        <v>864120000000</v>
      </c>
      <c r="K36" s="27"/>
      <c r="L36" s="31" t="s">
        <v>133</v>
      </c>
      <c r="M36" s="27"/>
      <c r="N36" s="27"/>
    </row>
    <row r="37" spans="1:14" ht="21.75" customHeight="1" x14ac:dyDescent="0.2">
      <c r="A37" s="208" t="s">
        <v>122</v>
      </c>
      <c r="B37" s="208"/>
      <c r="D37" s="30">
        <v>0</v>
      </c>
      <c r="E37" s="27"/>
      <c r="F37" s="30">
        <v>773258000000</v>
      </c>
      <c r="G37" s="27"/>
      <c r="H37" s="30">
        <v>0</v>
      </c>
      <c r="I37" s="27"/>
      <c r="J37" s="30">
        <v>773258000000</v>
      </c>
      <c r="K37" s="27"/>
      <c r="L37" s="31" t="s">
        <v>134</v>
      </c>
      <c r="M37" s="27"/>
      <c r="N37" s="27"/>
    </row>
    <row r="38" spans="1:14" ht="21.75" customHeight="1" x14ac:dyDescent="0.2">
      <c r="A38" s="208" t="s">
        <v>122</v>
      </c>
      <c r="B38" s="208"/>
      <c r="D38" s="30">
        <v>0</v>
      </c>
      <c r="E38" s="27"/>
      <c r="F38" s="30">
        <v>613900000000</v>
      </c>
      <c r="G38" s="27"/>
      <c r="H38" s="30">
        <v>0</v>
      </c>
      <c r="I38" s="27"/>
      <c r="J38" s="30">
        <v>613900000000</v>
      </c>
      <c r="K38" s="27"/>
      <c r="L38" s="31" t="s">
        <v>130</v>
      </c>
      <c r="M38" s="27"/>
      <c r="N38" s="27"/>
    </row>
    <row r="39" spans="1:14" ht="21.75" customHeight="1" x14ac:dyDescent="0.2">
      <c r="A39" s="208" t="s">
        <v>135</v>
      </c>
      <c r="B39" s="208"/>
      <c r="D39" s="30">
        <v>0</v>
      </c>
      <c r="E39" s="27"/>
      <c r="F39" s="30">
        <v>1000000000000</v>
      </c>
      <c r="G39" s="27"/>
      <c r="H39" s="30">
        <v>0</v>
      </c>
      <c r="I39" s="27"/>
      <c r="J39" s="30">
        <v>1000000000000</v>
      </c>
      <c r="K39" s="27"/>
      <c r="L39" s="31" t="s">
        <v>118</v>
      </c>
      <c r="M39" s="27"/>
      <c r="N39" s="27"/>
    </row>
    <row r="40" spans="1:14" ht="21.75" customHeight="1" x14ac:dyDescent="0.2">
      <c r="A40" s="208" t="s">
        <v>136</v>
      </c>
      <c r="B40" s="208"/>
      <c r="D40" s="30">
        <v>0</v>
      </c>
      <c r="E40" s="27"/>
      <c r="F40" s="30">
        <v>2000000000000</v>
      </c>
      <c r="G40" s="27"/>
      <c r="H40" s="30">
        <v>0</v>
      </c>
      <c r="I40" s="27"/>
      <c r="J40" s="30">
        <v>2000000000000</v>
      </c>
      <c r="K40" s="27"/>
      <c r="L40" s="31" t="s">
        <v>131</v>
      </c>
      <c r="M40" s="27"/>
      <c r="N40" s="27"/>
    </row>
    <row r="41" spans="1:14" ht="21.75" customHeight="1" x14ac:dyDescent="0.2">
      <c r="A41" s="208" t="s">
        <v>136</v>
      </c>
      <c r="B41" s="208"/>
      <c r="D41" s="30">
        <v>0</v>
      </c>
      <c r="E41" s="27"/>
      <c r="F41" s="30">
        <v>127000000000</v>
      </c>
      <c r="G41" s="27"/>
      <c r="H41" s="30">
        <v>0</v>
      </c>
      <c r="I41" s="27"/>
      <c r="J41" s="30">
        <v>127000000000</v>
      </c>
      <c r="K41" s="27"/>
      <c r="L41" s="31" t="s">
        <v>137</v>
      </c>
      <c r="M41" s="27"/>
      <c r="N41" s="27"/>
    </row>
    <row r="42" spans="1:14" ht="21.75" customHeight="1" x14ac:dyDescent="0.2">
      <c r="A42" s="208" t="s">
        <v>138</v>
      </c>
      <c r="B42" s="208"/>
      <c r="D42" s="30">
        <v>0</v>
      </c>
      <c r="E42" s="27"/>
      <c r="F42" s="30">
        <v>2575387500000</v>
      </c>
      <c r="G42" s="27"/>
      <c r="H42" s="30">
        <v>0</v>
      </c>
      <c r="I42" s="27"/>
      <c r="J42" s="30">
        <v>2575387500000</v>
      </c>
      <c r="K42" s="27"/>
      <c r="L42" s="31" t="s">
        <v>139</v>
      </c>
      <c r="M42" s="27"/>
      <c r="N42" s="27"/>
    </row>
    <row r="43" spans="1:14" ht="21.75" customHeight="1" x14ac:dyDescent="0.2">
      <c r="A43" s="208" t="s">
        <v>114</v>
      </c>
      <c r="B43" s="208"/>
      <c r="D43" s="30">
        <v>0</v>
      </c>
      <c r="E43" s="27"/>
      <c r="F43" s="30">
        <v>894072000000</v>
      </c>
      <c r="G43" s="27"/>
      <c r="H43" s="30">
        <v>0</v>
      </c>
      <c r="I43" s="27"/>
      <c r="J43" s="30">
        <v>894072000000</v>
      </c>
      <c r="K43" s="27"/>
      <c r="L43" s="31" t="s">
        <v>140</v>
      </c>
      <c r="M43" s="27"/>
      <c r="N43" s="27"/>
    </row>
    <row r="44" spans="1:14" ht="21.75" customHeight="1" x14ac:dyDescent="0.2">
      <c r="A44" s="208" t="s">
        <v>138</v>
      </c>
      <c r="B44" s="208"/>
      <c r="D44" s="30">
        <v>0</v>
      </c>
      <c r="E44" s="27"/>
      <c r="F44" s="30">
        <v>404512000000</v>
      </c>
      <c r="G44" s="27"/>
      <c r="H44" s="30">
        <v>0</v>
      </c>
      <c r="I44" s="27"/>
      <c r="J44" s="30">
        <v>404512000000</v>
      </c>
      <c r="K44" s="27"/>
      <c r="L44" s="31" t="s">
        <v>141</v>
      </c>
      <c r="M44" s="27"/>
      <c r="N44" s="27"/>
    </row>
    <row r="45" spans="1:14" ht="21.75" customHeight="1" x14ac:dyDescent="0.2">
      <c r="A45" s="208" t="s">
        <v>138</v>
      </c>
      <c r="B45" s="208"/>
      <c r="D45" s="30">
        <v>0</v>
      </c>
      <c r="E45" s="27"/>
      <c r="F45" s="30">
        <v>2356567000000</v>
      </c>
      <c r="G45" s="27"/>
      <c r="H45" s="30">
        <v>0</v>
      </c>
      <c r="I45" s="27"/>
      <c r="J45" s="30">
        <v>2356567000000</v>
      </c>
      <c r="K45" s="27"/>
      <c r="L45" s="31" t="s">
        <v>142</v>
      </c>
      <c r="M45" s="27"/>
      <c r="N45" s="27"/>
    </row>
    <row r="46" spans="1:14" ht="21.75" customHeight="1" x14ac:dyDescent="0.2">
      <c r="A46" s="208" t="s">
        <v>122</v>
      </c>
      <c r="B46" s="208"/>
      <c r="D46" s="30">
        <v>0</v>
      </c>
      <c r="E46" s="27"/>
      <c r="F46" s="30">
        <v>549025000000</v>
      </c>
      <c r="G46" s="27"/>
      <c r="H46" s="30">
        <v>0</v>
      </c>
      <c r="I46" s="27"/>
      <c r="J46" s="30">
        <v>549025000000</v>
      </c>
      <c r="K46" s="27"/>
      <c r="L46" s="31" t="s">
        <v>143</v>
      </c>
      <c r="M46" s="27"/>
      <c r="N46" s="27"/>
    </row>
    <row r="47" spans="1:14" ht="21.75" customHeight="1" x14ac:dyDescent="0.2">
      <c r="A47" s="208" t="s">
        <v>144</v>
      </c>
      <c r="B47" s="208"/>
      <c r="D47" s="30">
        <v>0</v>
      </c>
      <c r="E47" s="27"/>
      <c r="F47" s="30">
        <v>1409400000000</v>
      </c>
      <c r="G47" s="27"/>
      <c r="H47" s="30">
        <v>0</v>
      </c>
      <c r="I47" s="27"/>
      <c r="J47" s="30">
        <v>1409400000000</v>
      </c>
      <c r="K47" s="27"/>
      <c r="L47" s="31" t="s">
        <v>145</v>
      </c>
      <c r="M47" s="27"/>
      <c r="N47" s="27"/>
    </row>
    <row r="48" spans="1:14" ht="21.75" customHeight="1" x14ac:dyDescent="0.2">
      <c r="A48" s="208" t="s">
        <v>144</v>
      </c>
      <c r="B48" s="208"/>
      <c r="D48" s="30">
        <v>0</v>
      </c>
      <c r="E48" s="27"/>
      <c r="F48" s="30">
        <v>1094000000000</v>
      </c>
      <c r="G48" s="27"/>
      <c r="H48" s="30">
        <v>0</v>
      </c>
      <c r="I48" s="27"/>
      <c r="J48" s="30">
        <v>1094000000000</v>
      </c>
      <c r="K48" s="27"/>
      <c r="L48" s="31" t="s">
        <v>146</v>
      </c>
      <c r="M48" s="27"/>
      <c r="N48" s="27"/>
    </row>
    <row r="49" spans="1:14" ht="21.75" customHeight="1" x14ac:dyDescent="0.2">
      <c r="A49" s="208" t="s">
        <v>123</v>
      </c>
      <c r="B49" s="208"/>
      <c r="D49" s="30">
        <v>0</v>
      </c>
      <c r="E49" s="27"/>
      <c r="F49" s="30">
        <v>394160000000</v>
      </c>
      <c r="G49" s="27"/>
      <c r="H49" s="30">
        <v>0</v>
      </c>
      <c r="I49" s="27"/>
      <c r="J49" s="30">
        <v>394160000000</v>
      </c>
      <c r="K49" s="27"/>
      <c r="L49" s="31" t="s">
        <v>147</v>
      </c>
      <c r="M49" s="27"/>
      <c r="N49" s="27"/>
    </row>
    <row r="50" spans="1:14" ht="21.75" customHeight="1" x14ac:dyDescent="0.2">
      <c r="A50" s="208" t="s">
        <v>144</v>
      </c>
      <c r="B50" s="208"/>
      <c r="D50" s="30">
        <v>0</v>
      </c>
      <c r="E50" s="27"/>
      <c r="F50" s="30">
        <v>1300000000000</v>
      </c>
      <c r="G50" s="27"/>
      <c r="H50" s="30">
        <v>0</v>
      </c>
      <c r="I50" s="27"/>
      <c r="J50" s="30">
        <v>1300000000000</v>
      </c>
      <c r="K50" s="27"/>
      <c r="L50" s="31" t="s">
        <v>124</v>
      </c>
      <c r="M50" s="27"/>
      <c r="N50" s="27"/>
    </row>
    <row r="51" spans="1:14" ht="21.75" customHeight="1" x14ac:dyDescent="0.2">
      <c r="A51" s="208" t="s">
        <v>148</v>
      </c>
      <c r="B51" s="208"/>
      <c r="D51" s="30">
        <v>0</v>
      </c>
      <c r="E51" s="27"/>
      <c r="F51" s="30">
        <v>886340000000</v>
      </c>
      <c r="G51" s="27"/>
      <c r="H51" s="30">
        <v>0</v>
      </c>
      <c r="I51" s="27"/>
      <c r="J51" s="30">
        <v>886340000000</v>
      </c>
      <c r="K51" s="27"/>
      <c r="L51" s="31" t="s">
        <v>149</v>
      </c>
      <c r="M51" s="27"/>
      <c r="N51" s="27"/>
    </row>
    <row r="52" spans="1:14" ht="21.75" customHeight="1" x14ac:dyDescent="0.2">
      <c r="A52" s="208" t="s">
        <v>150</v>
      </c>
      <c r="B52" s="208"/>
      <c r="D52" s="30">
        <v>0</v>
      </c>
      <c r="E52" s="27"/>
      <c r="F52" s="30">
        <v>1000000000000</v>
      </c>
      <c r="G52" s="27"/>
      <c r="H52" s="30">
        <v>0</v>
      </c>
      <c r="I52" s="27"/>
      <c r="J52" s="30">
        <v>1000000000000</v>
      </c>
      <c r="K52" s="27"/>
      <c r="L52" s="31" t="s">
        <v>118</v>
      </c>
      <c r="M52" s="27"/>
      <c r="N52" s="27"/>
    </row>
    <row r="53" spans="1:14" ht="21.75" customHeight="1" x14ac:dyDescent="0.2">
      <c r="A53" s="208" t="s">
        <v>123</v>
      </c>
      <c r="B53" s="208"/>
      <c r="D53" s="30">
        <v>0</v>
      </c>
      <c r="E53" s="27"/>
      <c r="F53" s="30">
        <v>800000000000</v>
      </c>
      <c r="G53" s="27"/>
      <c r="H53" s="30">
        <v>0</v>
      </c>
      <c r="I53" s="27"/>
      <c r="J53" s="30">
        <v>800000000000</v>
      </c>
      <c r="K53" s="27"/>
      <c r="L53" s="31" t="s">
        <v>151</v>
      </c>
      <c r="M53" s="27"/>
      <c r="N53" s="27"/>
    </row>
    <row r="54" spans="1:14" ht="21.75" customHeight="1" x14ac:dyDescent="0.2">
      <c r="A54" s="208" t="s">
        <v>122</v>
      </c>
      <c r="B54" s="208"/>
      <c r="D54" s="30">
        <v>0</v>
      </c>
      <c r="E54" s="27"/>
      <c r="F54" s="30">
        <v>1200437000000</v>
      </c>
      <c r="G54" s="27"/>
      <c r="H54" s="30">
        <v>0</v>
      </c>
      <c r="I54" s="27"/>
      <c r="J54" s="30">
        <v>1200437000000</v>
      </c>
      <c r="K54" s="27"/>
      <c r="L54" s="31" t="s">
        <v>152</v>
      </c>
      <c r="M54" s="27"/>
      <c r="N54" s="27"/>
    </row>
    <row r="55" spans="1:14" ht="21.75" customHeight="1" x14ac:dyDescent="0.2">
      <c r="A55" s="208" t="s">
        <v>153</v>
      </c>
      <c r="B55" s="208"/>
      <c r="D55" s="30">
        <v>0</v>
      </c>
      <c r="E55" s="27"/>
      <c r="F55" s="30">
        <v>1000000000000</v>
      </c>
      <c r="G55" s="27"/>
      <c r="H55" s="30">
        <v>0</v>
      </c>
      <c r="I55" s="27"/>
      <c r="J55" s="30">
        <v>1000000000000</v>
      </c>
      <c r="K55" s="27"/>
      <c r="L55" s="31" t="s">
        <v>118</v>
      </c>
      <c r="M55" s="27"/>
      <c r="N55" s="27"/>
    </row>
    <row r="56" spans="1:14" ht="21.75" customHeight="1" x14ac:dyDescent="0.2">
      <c r="A56" s="208" t="s">
        <v>154</v>
      </c>
      <c r="B56" s="208"/>
      <c r="D56" s="30">
        <v>0</v>
      </c>
      <c r="E56" s="27"/>
      <c r="F56" s="30">
        <v>489800000000</v>
      </c>
      <c r="G56" s="27"/>
      <c r="H56" s="30">
        <v>0</v>
      </c>
      <c r="I56" s="27"/>
      <c r="J56" s="30">
        <v>489800000000</v>
      </c>
      <c r="K56" s="27"/>
      <c r="L56" s="31" t="s">
        <v>155</v>
      </c>
      <c r="M56" s="27"/>
      <c r="N56" s="27"/>
    </row>
    <row r="57" spans="1:14" ht="21.75" customHeight="1" x14ac:dyDescent="0.2">
      <c r="A57" s="208" t="s">
        <v>122</v>
      </c>
      <c r="B57" s="208"/>
      <c r="D57" s="30">
        <v>0</v>
      </c>
      <c r="E57" s="27"/>
      <c r="F57" s="30">
        <v>684163000000</v>
      </c>
      <c r="G57" s="27"/>
      <c r="H57" s="30">
        <v>0</v>
      </c>
      <c r="I57" s="27"/>
      <c r="J57" s="30">
        <v>684163000000</v>
      </c>
      <c r="K57" s="27"/>
      <c r="L57" s="31" t="s">
        <v>156</v>
      </c>
      <c r="M57" s="27"/>
      <c r="N57" s="27"/>
    </row>
    <row r="58" spans="1:14" ht="21.75" customHeight="1" x14ac:dyDescent="0.2">
      <c r="A58" s="208" t="s">
        <v>123</v>
      </c>
      <c r="B58" s="208"/>
      <c r="D58" s="30">
        <v>0</v>
      </c>
      <c r="E58" s="27"/>
      <c r="F58" s="30">
        <v>800000000000</v>
      </c>
      <c r="G58" s="27"/>
      <c r="H58" s="30">
        <v>0</v>
      </c>
      <c r="I58" s="27"/>
      <c r="J58" s="30">
        <v>800000000000</v>
      </c>
      <c r="K58" s="27"/>
      <c r="L58" s="31" t="s">
        <v>151</v>
      </c>
      <c r="M58" s="27"/>
      <c r="N58" s="27"/>
    </row>
    <row r="59" spans="1:14" ht="21.75" customHeight="1" x14ac:dyDescent="0.2">
      <c r="A59" s="208" t="s">
        <v>122</v>
      </c>
      <c r="B59" s="208"/>
      <c r="D59" s="30">
        <v>0</v>
      </c>
      <c r="E59" s="27"/>
      <c r="F59" s="30">
        <v>234622000000</v>
      </c>
      <c r="G59" s="27"/>
      <c r="H59" s="30">
        <v>0</v>
      </c>
      <c r="I59" s="27"/>
      <c r="J59" s="30">
        <v>234622000000</v>
      </c>
      <c r="K59" s="27"/>
      <c r="L59" s="31" t="s">
        <v>157</v>
      </c>
      <c r="M59" s="27"/>
      <c r="N59" s="27"/>
    </row>
    <row r="60" spans="1:14" ht="21.75" customHeight="1" x14ac:dyDescent="0.2">
      <c r="A60" s="208" t="s">
        <v>123</v>
      </c>
      <c r="B60" s="208"/>
      <c r="D60" s="30">
        <v>0</v>
      </c>
      <c r="E60" s="27"/>
      <c r="F60" s="30">
        <v>235696000000</v>
      </c>
      <c r="G60" s="27"/>
      <c r="H60" s="30">
        <v>0</v>
      </c>
      <c r="I60" s="27"/>
      <c r="J60" s="30">
        <v>235696000000</v>
      </c>
      <c r="K60" s="27"/>
      <c r="L60" s="31" t="s">
        <v>157</v>
      </c>
      <c r="M60" s="27"/>
      <c r="N60" s="27"/>
    </row>
    <row r="61" spans="1:14" ht="21.75" customHeight="1" x14ac:dyDescent="0.2">
      <c r="A61" s="202" t="s">
        <v>122</v>
      </c>
      <c r="B61" s="202"/>
      <c r="D61" s="32">
        <v>0</v>
      </c>
      <c r="E61" s="27"/>
      <c r="F61" s="32">
        <v>260622000000</v>
      </c>
      <c r="G61" s="27"/>
      <c r="H61" s="32">
        <v>0</v>
      </c>
      <c r="I61" s="27"/>
      <c r="J61" s="32">
        <v>260622000000</v>
      </c>
      <c r="K61" s="27"/>
      <c r="L61" s="33" t="s">
        <v>158</v>
      </c>
      <c r="M61" s="27"/>
      <c r="N61" s="27"/>
    </row>
    <row r="62" spans="1:14" ht="21.75" customHeight="1" thickBot="1" x14ac:dyDescent="0.25">
      <c r="A62" s="204" t="s">
        <v>26</v>
      </c>
      <c r="B62" s="204"/>
      <c r="D62" s="34">
        <f>SUM(D9:D61)</f>
        <v>28475440000000</v>
      </c>
      <c r="E62" s="34">
        <f t="shared" ref="E62:J62" si="0">SUM(E9:E61)</f>
        <v>0</v>
      </c>
      <c r="F62" s="34">
        <f t="shared" si="0"/>
        <v>23082961500000</v>
      </c>
      <c r="G62" s="34">
        <f t="shared" si="0"/>
        <v>0</v>
      </c>
      <c r="H62" s="34">
        <f t="shared" si="0"/>
        <v>6705964000000</v>
      </c>
      <c r="I62" s="34">
        <f t="shared" si="0"/>
        <v>0</v>
      </c>
      <c r="J62" s="34">
        <f t="shared" si="0"/>
        <v>44852437500000</v>
      </c>
      <c r="K62" s="27"/>
      <c r="L62" s="35">
        <v>0</v>
      </c>
      <c r="M62" s="27"/>
      <c r="N62" s="27"/>
    </row>
    <row r="63" spans="1:14" ht="32.25" customHeight="1" thickTop="1" x14ac:dyDescent="0.2">
      <c r="D63" s="30"/>
      <c r="E63" s="30"/>
      <c r="F63" s="30"/>
      <c r="G63" s="30"/>
      <c r="H63" s="30"/>
      <c r="I63" s="30"/>
      <c r="J63" s="30"/>
      <c r="K63" s="30">
        <f>SUBTOTAL(9,K9:K62)</f>
        <v>0</v>
      </c>
      <c r="L63" s="30">
        <f>SUBTOTAL(9,L9:L62)</f>
        <v>0</v>
      </c>
      <c r="M63" s="30">
        <f>SUBTOTAL(9,M9:M62)</f>
        <v>0</v>
      </c>
      <c r="N63" s="27"/>
    </row>
    <row r="64" spans="1:14" ht="18.75" x14ac:dyDescent="0.2">
      <c r="D64" s="30"/>
      <c r="E64" s="30"/>
      <c r="F64" s="30"/>
      <c r="G64" s="30"/>
      <c r="H64" s="30"/>
      <c r="I64" s="30"/>
      <c r="J64" s="30"/>
      <c r="K64" s="30"/>
      <c r="L64" s="30"/>
      <c r="M64" s="27"/>
      <c r="N64" s="27"/>
    </row>
    <row r="65" spans="4:12" ht="18.75" x14ac:dyDescent="0.2">
      <c r="D65" s="30"/>
      <c r="E65" s="30"/>
      <c r="F65" s="30"/>
      <c r="G65" s="30"/>
      <c r="H65" s="30"/>
      <c r="I65" s="30"/>
      <c r="J65" s="30"/>
      <c r="K65" s="30"/>
      <c r="L65" s="30"/>
    </row>
  </sheetData>
  <autoFilter ref="A8:N62" xr:uid="{C15FFACB-B705-42B9-AA18-62D31291407E}">
    <filterColumn colId="0" showButton="0"/>
  </autoFilter>
  <mergeCells count="60">
    <mergeCell ref="A9:B9"/>
    <mergeCell ref="A1:L1"/>
    <mergeCell ref="A2:L2"/>
    <mergeCell ref="A3:L3"/>
    <mergeCell ref="B5:L5"/>
    <mergeCell ref="F6:H6"/>
    <mergeCell ref="A8:B8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3:B33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45:B45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57:B57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8:B58"/>
    <mergeCell ref="A59:B59"/>
    <mergeCell ref="A60:B60"/>
    <mergeCell ref="A61:B61"/>
    <mergeCell ref="A62:B62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20"/>
  <sheetViews>
    <sheetView rightToLeft="1" view="pageBreakPreview" zoomScale="85" zoomScaleNormal="100" zoomScaleSheetLayoutView="85" workbookViewId="0">
      <selection activeCell="B6" sqref="B6"/>
    </sheetView>
  </sheetViews>
  <sheetFormatPr defaultRowHeight="12.75" x14ac:dyDescent="0.2"/>
  <cols>
    <col min="1" max="1" width="5.140625" style="115" customWidth="1"/>
    <col min="2" max="2" width="37.28515625" style="115" customWidth="1"/>
    <col min="3" max="3" width="1.28515625" style="115" customWidth="1"/>
    <col min="4" max="4" width="19.85546875" style="115" bestFit="1" customWidth="1"/>
    <col min="5" max="5" width="1.28515625" style="115" customWidth="1"/>
    <col min="6" max="6" width="20.28515625" style="115" bestFit="1" customWidth="1"/>
    <col min="7" max="7" width="1.28515625" style="115" customWidth="1"/>
    <col min="8" max="8" width="20.42578125" style="115" bestFit="1" customWidth="1"/>
    <col min="9" max="9" width="1.28515625" style="115" customWidth="1"/>
    <col min="10" max="10" width="19.85546875" style="115" bestFit="1" customWidth="1"/>
    <col min="11" max="11" width="1.28515625" style="115" customWidth="1"/>
    <col min="12" max="12" width="18.28515625" style="115" bestFit="1" customWidth="1"/>
    <col min="13" max="13" width="0.28515625" style="115" customWidth="1"/>
    <col min="14" max="14" width="18.85546875" style="115" bestFit="1" customWidth="1"/>
    <col min="15" max="15" width="9.140625" style="115"/>
  </cols>
  <sheetData>
    <row r="1" spans="1:14" ht="29.1" customHeight="1" x14ac:dyDescent="0.2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</row>
    <row r="2" spans="1:14" ht="21.75" customHeight="1" x14ac:dyDescent="0.2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</row>
    <row r="3" spans="1:14" ht="21.75" customHeight="1" x14ac:dyDescent="0.2">
      <c r="A3" s="188" t="s">
        <v>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</row>
    <row r="4" spans="1:14" ht="14.45" customHeight="1" x14ac:dyDescent="0.2"/>
    <row r="5" spans="1:14" ht="24" x14ac:dyDescent="0.2">
      <c r="A5" s="125" t="s">
        <v>94</v>
      </c>
      <c r="B5" s="199" t="s">
        <v>95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</row>
    <row r="6" spans="1:14" ht="21" x14ac:dyDescent="0.2">
      <c r="D6" s="126" t="s">
        <v>7</v>
      </c>
      <c r="F6" s="197" t="s">
        <v>8</v>
      </c>
      <c r="G6" s="197"/>
      <c r="H6" s="197"/>
      <c r="J6" s="126" t="s">
        <v>9</v>
      </c>
      <c r="L6" s="126" t="s">
        <v>18</v>
      </c>
      <c r="N6" s="149">
        <f>سهام!AD9</f>
        <v>83236150817413</v>
      </c>
    </row>
    <row r="7" spans="1:14" ht="14.45" customHeight="1" x14ac:dyDescent="0.2">
      <c r="D7" s="154"/>
      <c r="F7" s="154"/>
      <c r="G7" s="154"/>
      <c r="H7" s="154"/>
      <c r="J7" s="154"/>
    </row>
    <row r="8" spans="1:14" ht="21" x14ac:dyDescent="0.2">
      <c r="A8" s="197" t="s">
        <v>96</v>
      </c>
      <c r="B8" s="197"/>
      <c r="D8" s="126" t="s">
        <v>97</v>
      </c>
      <c r="E8" s="87"/>
      <c r="F8" s="126" t="s">
        <v>98</v>
      </c>
      <c r="G8" s="87"/>
      <c r="H8" s="126" t="s">
        <v>99</v>
      </c>
      <c r="I8" s="87"/>
      <c r="J8" s="126" t="s">
        <v>97</v>
      </c>
      <c r="K8" s="87"/>
      <c r="M8" s="87"/>
      <c r="N8" s="87"/>
    </row>
    <row r="9" spans="1:14" ht="33" customHeight="1" x14ac:dyDescent="0.2">
      <c r="A9" s="212" t="s">
        <v>96</v>
      </c>
      <c r="B9" s="212"/>
      <c r="D9" s="123">
        <v>18261509458</v>
      </c>
      <c r="E9" s="87"/>
      <c r="F9" s="123">
        <v>39195231849785</v>
      </c>
      <c r="G9" s="123">
        <v>0</v>
      </c>
      <c r="H9" s="123">
        <v>39183463352624</v>
      </c>
      <c r="I9" s="123">
        <v>0</v>
      </c>
      <c r="J9" s="123">
        <f>D9+F9-H9</f>
        <v>30030006619</v>
      </c>
      <c r="L9" s="50">
        <f>J9/$N$6</f>
        <v>3.6078081847962777E-4</v>
      </c>
      <c r="M9" s="87"/>
      <c r="N9" s="87"/>
    </row>
    <row r="10" spans="1:14" ht="33" customHeight="1" x14ac:dyDescent="0.2">
      <c r="A10" s="213" t="s">
        <v>284</v>
      </c>
      <c r="B10" s="213"/>
      <c r="D10" s="123">
        <v>28475440000000</v>
      </c>
      <c r="E10" s="87"/>
      <c r="F10" s="123">
        <v>23082961500000</v>
      </c>
      <c r="G10" s="123">
        <v>0</v>
      </c>
      <c r="H10" s="123">
        <v>6705964000000</v>
      </c>
      <c r="I10" s="123">
        <v>0</v>
      </c>
      <c r="J10" s="123">
        <f>D10+F10-H10</f>
        <v>44852437500000</v>
      </c>
      <c r="K10" s="87"/>
      <c r="L10" s="50">
        <f>J10/$N$6</f>
        <v>0.53885766051806505</v>
      </c>
      <c r="M10" s="87"/>
      <c r="N10" s="87"/>
    </row>
    <row r="11" spans="1:14" ht="33" customHeight="1" thickBot="1" x14ac:dyDescent="0.25">
      <c r="A11" s="214" t="s">
        <v>26</v>
      </c>
      <c r="B11" s="214"/>
      <c r="D11" s="34">
        <f>SUM(D9:D10)</f>
        <v>28493701509458</v>
      </c>
      <c r="E11" s="87"/>
      <c r="F11" s="34">
        <f>SUM(F9:F10)</f>
        <v>62278193349785</v>
      </c>
      <c r="G11" s="87"/>
      <c r="H11" s="34">
        <f>SUM(H9:H10)</f>
        <v>45889427352624</v>
      </c>
      <c r="I11" s="87"/>
      <c r="J11" s="34">
        <f>SUM(J9:J10)</f>
        <v>44882467506619</v>
      </c>
      <c r="K11" s="87"/>
      <c r="L11" s="44">
        <f>SUM(L9:L10)</f>
        <v>0.53921844133654473</v>
      </c>
      <c r="M11" s="87"/>
      <c r="N11" s="87"/>
    </row>
    <row r="12" spans="1:14" ht="14.45" customHeight="1" thickTop="1" x14ac:dyDescent="0.2">
      <c r="A12" s="137"/>
      <c r="B12" s="137"/>
      <c r="D12" s="137"/>
      <c r="E12" s="87"/>
      <c r="F12" s="137"/>
      <c r="G12" s="87"/>
      <c r="H12" s="137"/>
      <c r="I12" s="87"/>
      <c r="J12" s="137"/>
      <c r="K12" s="87"/>
      <c r="L12" s="137"/>
      <c r="M12" s="87"/>
      <c r="N12" s="87"/>
    </row>
    <row r="13" spans="1:14" ht="15.75" x14ac:dyDescent="0.2">
      <c r="F13" s="157"/>
      <c r="G13" s="157"/>
      <c r="H13" s="157"/>
      <c r="I13" s="157"/>
      <c r="J13" s="157"/>
    </row>
    <row r="14" spans="1:14" ht="15.75" x14ac:dyDescent="0.2">
      <c r="F14" s="157"/>
      <c r="G14" s="157"/>
      <c r="H14" s="157"/>
      <c r="I14" s="157"/>
      <c r="J14" s="157"/>
    </row>
    <row r="15" spans="1:14" ht="12.75" customHeight="1" x14ac:dyDescent="0.2">
      <c r="F15" s="211"/>
      <c r="G15" s="211"/>
      <c r="H15" s="211"/>
      <c r="I15" s="211"/>
      <c r="J15" s="211"/>
    </row>
    <row r="16" spans="1:14" ht="12.75" customHeight="1" x14ac:dyDescent="0.2">
      <c r="F16" s="211"/>
      <c r="G16" s="211"/>
      <c r="H16" s="211"/>
      <c r="I16" s="211"/>
      <c r="J16" s="211"/>
    </row>
    <row r="17" spans="6:10" ht="12.75" customHeight="1" x14ac:dyDescent="0.2">
      <c r="F17" s="211"/>
      <c r="G17" s="211"/>
      <c r="H17" s="211"/>
      <c r="I17" s="211"/>
      <c r="J17" s="211"/>
    </row>
    <row r="18" spans="6:10" ht="12.75" customHeight="1" x14ac:dyDescent="0.2">
      <c r="F18" s="211"/>
      <c r="G18" s="211"/>
      <c r="H18" s="211"/>
      <c r="I18" s="211"/>
      <c r="J18" s="211"/>
    </row>
    <row r="19" spans="6:10" x14ac:dyDescent="0.2">
      <c r="F19" s="211"/>
      <c r="G19" s="211"/>
      <c r="H19" s="211"/>
      <c r="I19" s="211"/>
      <c r="J19" s="211"/>
    </row>
    <row r="20" spans="6:10" x14ac:dyDescent="0.2">
      <c r="F20" s="211"/>
      <c r="G20" s="211"/>
      <c r="H20" s="211"/>
      <c r="I20" s="211"/>
      <c r="J20" s="211"/>
    </row>
  </sheetData>
  <mergeCells count="10">
    <mergeCell ref="A1:L1"/>
    <mergeCell ref="A2:L2"/>
    <mergeCell ref="A3:L3"/>
    <mergeCell ref="B5:L5"/>
    <mergeCell ref="F6:H6"/>
    <mergeCell ref="F15:J20"/>
    <mergeCell ref="A9:B9"/>
    <mergeCell ref="A10:B10"/>
    <mergeCell ref="A11:B11"/>
    <mergeCell ref="A8:B8"/>
  </mergeCells>
  <pageMargins left="0.39" right="0.39" top="0.39" bottom="0.39" header="0" footer="0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26</vt:i4>
      </vt:variant>
    </vt:vector>
  </HeadingPairs>
  <TitlesOfParts>
    <vt:vector size="52" baseType="lpstr">
      <vt:lpstr>0 </vt:lpstr>
      <vt:lpstr>صورت وضعیت</vt:lpstr>
      <vt:lpstr>سهام</vt:lpstr>
      <vt:lpstr>واحدهای صندوق</vt:lpstr>
      <vt:lpstr>اوراق مشتقه</vt:lpstr>
      <vt:lpstr>اوراق</vt:lpstr>
      <vt:lpstr>تعدیل قیمت</vt:lpstr>
      <vt:lpstr>سپرده (2)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2مبالغ تخصیصی اوراق</vt:lpstr>
      <vt:lpstr>درآمد سپرده بانکی (2)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 (2)</vt:lpstr>
      <vt:lpstr>سود سپرده بانکی</vt:lpstr>
      <vt:lpstr>درآمد اعمال اختیار</vt:lpstr>
      <vt:lpstr>درآمد ناشی از فروش</vt:lpstr>
      <vt:lpstr>درآمد ناشی از تغییر قیمت اوراق</vt:lpstr>
      <vt:lpstr>'0 '!Print_Area</vt:lpstr>
      <vt:lpstr>'2مبالغ تخصیصی اوراق'!Print_Area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سپرده بانکی (2)'!Print_Area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'سپرده (2)'!Print_Area</vt:lpstr>
      <vt:lpstr>سهام!Print_Area</vt:lpstr>
      <vt:lpstr>'سود اوراق بهادار'!Print_Area</vt:lpstr>
      <vt:lpstr>'سود سپرده بانکی'!Print_Area</vt:lpstr>
      <vt:lpstr>'سود سپرده بانکی (2)'!Print_Area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Samira Helali</cp:lastModifiedBy>
  <dcterms:created xsi:type="dcterms:W3CDTF">2025-08-23T06:57:03Z</dcterms:created>
  <dcterms:modified xsi:type="dcterms:W3CDTF">2025-09-02T13:40:00Z</dcterms:modified>
</cp:coreProperties>
</file>